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2435" windowHeight="11835"/>
  </bookViews>
  <sheets>
    <sheet name="qtl_search" sheetId="1" r:id="rId1"/>
  </sheets>
  <definedNames>
    <definedName name="_xlnm._FilterDatabase" localSheetId="0" hidden="1">qtl_search!$C$1:$K$274</definedName>
  </definedNames>
  <calcPr calcId="145621"/>
</workbook>
</file>

<file path=xl/calcChain.xml><?xml version="1.0" encoding="utf-8"?>
<calcChain xmlns="http://schemas.openxmlformats.org/spreadsheetml/2006/main">
  <c r="A274" i="1" l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<sst xmlns="http://schemas.openxmlformats.org/spreadsheetml/2006/main" count="2476" uniqueCount="497">
  <si>
    <t>Label</t>
  </si>
  <si>
    <t>Published Symbol</t>
  </si>
  <si>
    <t>Trait Name</t>
  </si>
  <si>
    <t>Trait Alias</t>
  </si>
  <si>
    <t>Study</t>
  </si>
  <si>
    <t>Population</t>
  </si>
  <si>
    <t>Colocalizing marker</t>
  </si>
  <si>
    <t>Neighboring marker</t>
  </si>
  <si>
    <t>Map</t>
  </si>
  <si>
    <t>AD ratio</t>
  </si>
  <si>
    <t>R2</t>
  </si>
  <si>
    <t>2.5%Lf-chr18</t>
  </si>
  <si>
    <t>2.5_Span_length</t>
  </si>
  <si>
    <t>2.5_Span_length. %. 2.5. length. Span</t>
  </si>
  <si>
    <t>T3-F2RIL-2006</t>
  </si>
  <si>
    <t>TM-1 x 3-79, RIL</t>
  </si>
  <si>
    <t>MUSB0685</t>
  </si>
  <si>
    <t>TM-1 x 3-79, RIL (2006)</t>
  </si>
  <si>
    <t>N/A</t>
  </si>
  <si>
    <t>BNL2652</t>
  </si>
  <si>
    <t>MUSB1135</t>
  </si>
  <si>
    <t>2.5%Lf-chr2</t>
  </si>
  <si>
    <t>MUSS0294</t>
  </si>
  <si>
    <t>2.5%Lf-chr9</t>
  </si>
  <si>
    <t>MUSS0022</t>
  </si>
  <si>
    <t>Length(2.5%)mm</t>
  </si>
  <si>
    <t>TSP-Zeng-2009</t>
  </si>
  <si>
    <t>BNL0409</t>
  </si>
  <si>
    <t>BNL0542</t>
  </si>
  <si>
    <t>BNL0569</t>
  </si>
  <si>
    <t>BNL2495</t>
  </si>
  <si>
    <t>BNL2986</t>
  </si>
  <si>
    <t>BNL3071</t>
  </si>
  <si>
    <t>BNL3090</t>
  </si>
  <si>
    <t>BNL3408</t>
  </si>
  <si>
    <t>BNL3410</t>
  </si>
  <si>
    <t>BNL4017</t>
  </si>
  <si>
    <t>CIR0165</t>
  </si>
  <si>
    <t>CIR0167</t>
  </si>
  <si>
    <t>CIR0170</t>
  </si>
  <si>
    <t>CIR0196</t>
  </si>
  <si>
    <t>50%Lf-chr10</t>
  </si>
  <si>
    <t>50_Span_length</t>
  </si>
  <si>
    <t>50_Span_length. %. 50. length. Span</t>
  </si>
  <si>
    <t>BNL0256</t>
  </si>
  <si>
    <t>50%Lf-chr18</t>
  </si>
  <si>
    <t>50%Lf-chr2</t>
  </si>
  <si>
    <t>MUCS0620</t>
  </si>
  <si>
    <t>MUSB0958</t>
  </si>
  <si>
    <t>qBS-A10-1.env2</t>
  </si>
  <si>
    <t>Boll_size</t>
  </si>
  <si>
    <t>Boll_size. Boll. size</t>
  </si>
  <si>
    <t>7T-RIL-2007</t>
  </si>
  <si>
    <t>7235 x TM-1, RIL</t>
  </si>
  <si>
    <t>NAU0992. NAU1524</t>
  </si>
  <si>
    <t>7235 x TM-1, RIL (2007)</t>
  </si>
  <si>
    <t>qBS-A10-1.env3</t>
  </si>
  <si>
    <t>CIR0005. NAU1524</t>
  </si>
  <si>
    <t>qBS-D9-1.env2</t>
  </si>
  <si>
    <t>NAU0424. TMB0312</t>
  </si>
  <si>
    <t>qBS-D9-1.env3</t>
  </si>
  <si>
    <t>BNL1030. JESPR0114</t>
  </si>
  <si>
    <t>qBS-D8-1.env1</t>
  </si>
  <si>
    <t>CIR0004. NAU1546</t>
  </si>
  <si>
    <t>qBS-D8-1.env2</t>
  </si>
  <si>
    <t>NAU1125. NAU1261</t>
  </si>
  <si>
    <t>qBS-D8-1.env3</t>
  </si>
  <si>
    <t>qBS-D8-1.env4</t>
  </si>
  <si>
    <t>Boll weight g/boll</t>
  </si>
  <si>
    <t>Boll_weight</t>
  </si>
  <si>
    <t>Boll_weight. Boll. weight</t>
  </si>
  <si>
    <t>BNL0285</t>
  </si>
  <si>
    <t>BNL1317</t>
  </si>
  <si>
    <t>BNL1672</t>
  </si>
  <si>
    <t>BNL2921</t>
  </si>
  <si>
    <t>BNL3445</t>
  </si>
  <si>
    <t>BNL3895</t>
  </si>
  <si>
    <t>CIR0081</t>
  </si>
  <si>
    <t>CIR0148</t>
  </si>
  <si>
    <t>MUCS0407</t>
  </si>
  <si>
    <t>qBN-D8-1.env1</t>
  </si>
  <si>
    <t>Bolls_per_plant</t>
  </si>
  <si>
    <t>Bolls_per_plant. boll. Bolls. number. per. plant</t>
  </si>
  <si>
    <t>NAU0816. NAU1561</t>
  </si>
  <si>
    <t>qBN-D8-1.env2</t>
  </si>
  <si>
    <t>BNL2961. NAU1037</t>
  </si>
  <si>
    <t>Ef-chr15</t>
  </si>
  <si>
    <t>Fiber_elongation</t>
  </si>
  <si>
    <t>Fiber_elongation. elongation. Fiber</t>
  </si>
  <si>
    <t>MUSS0572</t>
  </si>
  <si>
    <t>Ef-chr18</t>
  </si>
  <si>
    <t>MUCS0570</t>
  </si>
  <si>
    <t>MUCS0404</t>
  </si>
  <si>
    <t>Ef-chr3</t>
  </si>
  <si>
    <t>EL01.1</t>
  </si>
  <si>
    <t>TP-BC3F2-2005</t>
  </si>
  <si>
    <t>A1204. G1097. pGH377. pGH468</t>
  </si>
  <si>
    <t>-0.29. -0.23. -0.07. -0.34</t>
  </si>
  <si>
    <t>9. 8</t>
  </si>
  <si>
    <t>EL01.2</t>
  </si>
  <si>
    <t>A1686</t>
  </si>
  <si>
    <t>EL02.1</t>
  </si>
  <si>
    <t>pAR0390. pGH399</t>
  </si>
  <si>
    <t>-0.04. -0.13</t>
  </si>
  <si>
    <t>12. 14</t>
  </si>
  <si>
    <t>EL05.1</t>
  </si>
  <si>
    <t>pAR0206</t>
  </si>
  <si>
    <t>EL06.1</t>
  </si>
  <si>
    <t>PXP4-69</t>
  </si>
  <si>
    <t>EL06.2</t>
  </si>
  <si>
    <t>A1152</t>
  </si>
  <si>
    <t>EL12.1</t>
  </si>
  <si>
    <t>A1210</t>
  </si>
  <si>
    <t>ELA01.1</t>
  </si>
  <si>
    <t>G1125</t>
  </si>
  <si>
    <t>ELA03.1</t>
  </si>
  <si>
    <t>A1672. pAR0864. pGH243</t>
  </si>
  <si>
    <t>0.02. 0.44</t>
  </si>
  <si>
    <t>20. 11. 9</t>
  </si>
  <si>
    <t>ELA03.2</t>
  </si>
  <si>
    <t>pAR0570</t>
  </si>
  <si>
    <t>EL17.1</t>
  </si>
  <si>
    <t>pAR0172. pGH399</t>
  </si>
  <si>
    <t>-0.03. -0.22</t>
  </si>
  <si>
    <t>15. 12</t>
  </si>
  <si>
    <t>EL18.1</t>
  </si>
  <si>
    <t>P09-53</t>
  </si>
  <si>
    <t>EL20.1</t>
  </si>
  <si>
    <t>A1158</t>
  </si>
  <si>
    <t>EL22.1</t>
  </si>
  <si>
    <t>pAR0138</t>
  </si>
  <si>
    <t>EL23.1</t>
  </si>
  <si>
    <t>pAR0209</t>
  </si>
  <si>
    <t>EL26.1</t>
  </si>
  <si>
    <t>A1310</t>
  </si>
  <si>
    <t>ELD02.1</t>
  </si>
  <si>
    <t>A1174</t>
  </si>
  <si>
    <t>ELD02.2</t>
  </si>
  <si>
    <t>ELD08.1</t>
  </si>
  <si>
    <t>pAR0482</t>
  </si>
  <si>
    <t>ELD08.2</t>
  </si>
  <si>
    <t>P02-09</t>
  </si>
  <si>
    <t>ELD08.3</t>
  </si>
  <si>
    <t>pAR0137</t>
  </si>
  <si>
    <t>ELD08.4</t>
  </si>
  <si>
    <t>qFE-A11-1.env1</t>
  </si>
  <si>
    <t>NAU1014. TMB0426</t>
  </si>
  <si>
    <t>qFE-A11-1.env2</t>
  </si>
  <si>
    <t>qFE-LGU03-1.env3</t>
  </si>
  <si>
    <t>BNL0542. BNL1707</t>
  </si>
  <si>
    <t>qFE-LGU03-1.env4</t>
  </si>
  <si>
    <t>BNL0542. NAU0420</t>
  </si>
  <si>
    <t>Elongation %</t>
  </si>
  <si>
    <t>BNL1227</t>
  </si>
  <si>
    <t>BNL2960</t>
  </si>
  <si>
    <t>CIR0293</t>
  </si>
  <si>
    <t>FF01.1</t>
  </si>
  <si>
    <t>Fiber_fineness</t>
  </si>
  <si>
    <t>Fiber_fineness. Fiber. fineness</t>
  </si>
  <si>
    <t>A1204. G1097. pGH408</t>
  </si>
  <si>
    <t>1.4. -0.09. -0.52</t>
  </si>
  <si>
    <t>24. 9</t>
  </si>
  <si>
    <t>FF01.2</t>
  </si>
  <si>
    <t>A1593. A1686. A1794. pAR0449</t>
  </si>
  <si>
    <t>0.97. 1.2. 1.21. 1.09</t>
  </si>
  <si>
    <t>17. 18. 22</t>
  </si>
  <si>
    <t>FF01.3</t>
  </si>
  <si>
    <t>A1485</t>
  </si>
  <si>
    <t>FF02.1</t>
  </si>
  <si>
    <t>-0.12. 0.41</t>
  </si>
  <si>
    <t>24. 21</t>
  </si>
  <si>
    <t>FF05.1</t>
  </si>
  <si>
    <t>pGH530</t>
  </si>
  <si>
    <t>FF05.2</t>
  </si>
  <si>
    <t>pAR01-28</t>
  </si>
  <si>
    <t>FF06.1</t>
  </si>
  <si>
    <t>FF06.2</t>
  </si>
  <si>
    <t>M16-147. P01-34. pAR0988</t>
  </si>
  <si>
    <t>0.28. -0.15. 0.49</t>
  </si>
  <si>
    <t>22. 15. 18. 13</t>
  </si>
  <si>
    <t>FF10.1</t>
  </si>
  <si>
    <t>pVNC163</t>
  </si>
  <si>
    <t>FF12.1</t>
  </si>
  <si>
    <t>A1252. pAR03-42</t>
  </si>
  <si>
    <t>0.32. -0.52</t>
  </si>
  <si>
    <t>10. 12</t>
  </si>
  <si>
    <t>FF12.2</t>
  </si>
  <si>
    <t>FF14.1</t>
  </si>
  <si>
    <t>A1727. pAR0175. pAR0355</t>
  </si>
  <si>
    <t>0.71. 0.09</t>
  </si>
  <si>
    <t>10. 11. 7</t>
  </si>
  <si>
    <t>FF14.2</t>
  </si>
  <si>
    <t>A1580. pAR0043. pAR0451</t>
  </si>
  <si>
    <t>0.15. 0.26</t>
  </si>
  <si>
    <t>7. 9</t>
  </si>
  <si>
    <t>FF15.1</t>
  </si>
  <si>
    <t>pAR0077</t>
  </si>
  <si>
    <t>FF17.1</t>
  </si>
  <si>
    <t>pAR0172</t>
  </si>
  <si>
    <t>FF18.1</t>
  </si>
  <si>
    <t>pAR0788</t>
  </si>
  <si>
    <t>FF18.2</t>
  </si>
  <si>
    <t>FF20.1</t>
  </si>
  <si>
    <t>A1163</t>
  </si>
  <si>
    <t>FF20.2</t>
  </si>
  <si>
    <t>P05-57</t>
  </si>
  <si>
    <t>FF20.3</t>
  </si>
  <si>
    <t>G1104</t>
  </si>
  <si>
    <t>FF25.1</t>
  </si>
  <si>
    <t>pAR0696. pGH309. PXP1-47</t>
  </si>
  <si>
    <t>-0.19. -0.17. -0.28</t>
  </si>
  <si>
    <t>19. 21. 18</t>
  </si>
  <si>
    <t>FF26.1</t>
  </si>
  <si>
    <t>pGH413</t>
  </si>
  <si>
    <t>FFA03.1</t>
  </si>
  <si>
    <t>pAR0864</t>
  </si>
  <si>
    <t>FFA03.2</t>
  </si>
  <si>
    <t>A1672</t>
  </si>
  <si>
    <t>FFD02.1</t>
  </si>
  <si>
    <t>A1296. pAR0038</t>
  </si>
  <si>
    <t>FFD02.2</t>
  </si>
  <si>
    <t>A1413</t>
  </si>
  <si>
    <t>FFD03.1</t>
  </si>
  <si>
    <t>pAR0571</t>
  </si>
  <si>
    <t>FFD08.1</t>
  </si>
  <si>
    <t>FFD08.2</t>
  </si>
  <si>
    <t>G1112</t>
  </si>
  <si>
    <t>FFD08.3</t>
  </si>
  <si>
    <t>pGH239</t>
  </si>
  <si>
    <t>FFD08.4</t>
  </si>
  <si>
    <t>pAR03-41</t>
  </si>
  <si>
    <t>FfpAR792.1</t>
  </si>
  <si>
    <t>pAR0792</t>
  </si>
  <si>
    <t>qFLA02</t>
  </si>
  <si>
    <t>Fiber_length</t>
  </si>
  <si>
    <t>Fiber_length. Fiber. length</t>
  </si>
  <si>
    <t>HP-F2:3-2007</t>
  </si>
  <si>
    <t>Handan-208 x Pima-90, F2:3</t>
  </si>
  <si>
    <t>CIR0354. m3e2-420</t>
  </si>
  <si>
    <t>Handan-208 x Pima-90, F2:3 (2007)</t>
  </si>
  <si>
    <t>qFLchr01</t>
  </si>
  <si>
    <t>BNL3580. JESPR0289</t>
  </si>
  <si>
    <t>qFLchr06</t>
  </si>
  <si>
    <t>m10e10-430. m8e17-300</t>
  </si>
  <si>
    <t>qFLchr09</t>
  </si>
  <si>
    <t>BNL1672. JESPR0230</t>
  </si>
  <si>
    <t>qFLchr14</t>
  </si>
  <si>
    <t>BNL1059. m7e11-360</t>
  </si>
  <si>
    <t>qFL-D9-1.env1</t>
  </si>
  <si>
    <t>BNL1317. BNL1414</t>
  </si>
  <si>
    <t>qFL-D9-1.env2</t>
  </si>
  <si>
    <t>BNL1030. JESPR0208</t>
  </si>
  <si>
    <t>qFL-D9-1.env3</t>
  </si>
  <si>
    <t>Micronaire</t>
  </si>
  <si>
    <t>BNL3569</t>
  </si>
  <si>
    <t>qFL-D6-1.env2</t>
  </si>
  <si>
    <t>JESPR0307. TMB0508</t>
  </si>
  <si>
    <t>qFL-D6-1.env3</t>
  </si>
  <si>
    <t>qFL-A5-1.env1</t>
  </si>
  <si>
    <t>JESPR0065. NAU1200</t>
  </si>
  <si>
    <t>qFL-A5-1.env2</t>
  </si>
  <si>
    <t>NAU0990. NAU1529</t>
  </si>
  <si>
    <t>qFL-A5-1.env3</t>
  </si>
  <si>
    <t>qFSA02a</t>
  </si>
  <si>
    <t>Fiber_strength</t>
  </si>
  <si>
    <t>Fiber_strength. Fiber. strength</t>
  </si>
  <si>
    <t>qFSA02b</t>
  </si>
  <si>
    <t>BNL3627. CIR0244</t>
  </si>
  <si>
    <t>qFSchr23</t>
  </si>
  <si>
    <t>m11e11-780. m8e17-700</t>
  </si>
  <si>
    <t>Sf-chr15</t>
  </si>
  <si>
    <t>MUSB0325</t>
  </si>
  <si>
    <t>MUSB1064</t>
  </si>
  <si>
    <t>Sf-chr18</t>
  </si>
  <si>
    <t>MUCS0145</t>
  </si>
  <si>
    <t>Sf-chr3</t>
  </si>
  <si>
    <t>MUSB0073</t>
  </si>
  <si>
    <t>qFS-D8-1.env1</t>
  </si>
  <si>
    <t>CIR0070. JESPR0127</t>
  </si>
  <si>
    <t>qFS-D8-1.env2</t>
  </si>
  <si>
    <t>qFS-D8-1.env3</t>
  </si>
  <si>
    <t>qFS-D8-1.env4</t>
  </si>
  <si>
    <t>qFS-D6-1.env1</t>
  </si>
  <si>
    <t>BNL4030. NAU1369</t>
  </si>
  <si>
    <t>qFS-D6-1.env3</t>
  </si>
  <si>
    <t>NAU1369. NAU2035</t>
  </si>
  <si>
    <t>Strength kN m/kg</t>
  </si>
  <si>
    <t>BNL1122</t>
  </si>
  <si>
    <t>CIR0249</t>
  </si>
  <si>
    <t>JESPR0006</t>
  </si>
  <si>
    <t>qLIA02</t>
  </si>
  <si>
    <t>Lint_index</t>
  </si>
  <si>
    <t>Lint_index. index. Lint</t>
  </si>
  <si>
    <t>BNL1231. S0430</t>
  </si>
  <si>
    <t>qLIchr17</t>
  </si>
  <si>
    <t>BNL3241. m8e7-680</t>
  </si>
  <si>
    <t>qLIchr23</t>
  </si>
  <si>
    <t>BNL2655. BNL3145</t>
  </si>
  <si>
    <t>qLID08</t>
  </si>
  <si>
    <t>BNL0285. BNL1611</t>
  </si>
  <si>
    <t>qLP-D6-1.env1</t>
  </si>
  <si>
    <t>Lint_percent</t>
  </si>
  <si>
    <t>Lint_percent. Lint. percent</t>
  </si>
  <si>
    <t>JESPR0050. NAU2026</t>
  </si>
  <si>
    <t>BNL4062</t>
  </si>
  <si>
    <t>qLP-D6-1.env2</t>
  </si>
  <si>
    <t>qLP-D6-1.env3</t>
  </si>
  <si>
    <t>qLP-D6-1.env4</t>
  </si>
  <si>
    <t>qLP-A3-1.env2</t>
  </si>
  <si>
    <t>JESPR0058. NAU1190</t>
  </si>
  <si>
    <t>qLP-A3-1.env3</t>
  </si>
  <si>
    <t>qLP-A3-1.env4</t>
  </si>
  <si>
    <t>qLP-D2-1.env2</t>
  </si>
  <si>
    <t>qLP-D2-1.env4</t>
  </si>
  <si>
    <t>Lint percent %</t>
  </si>
  <si>
    <t>BNL0673</t>
  </si>
  <si>
    <t>BNL1604</t>
  </si>
  <si>
    <t>JESPR0295</t>
  </si>
  <si>
    <t>JESPR0307</t>
  </si>
  <si>
    <t>qLYA02a</t>
  </si>
  <si>
    <t>Lint_yield</t>
  </si>
  <si>
    <t>Lint_yield. Lint. yield</t>
  </si>
  <si>
    <t>qLYA02b</t>
  </si>
  <si>
    <t>BNL0387. m1e2-550</t>
  </si>
  <si>
    <t>qLYA03a</t>
  </si>
  <si>
    <t>m3e3-480. m9e5-250</t>
  </si>
  <si>
    <t>qLYA03b</t>
  </si>
  <si>
    <t>m10e8-720. m2e6-30</t>
  </si>
  <si>
    <t>qLYchr05a</t>
  </si>
  <si>
    <t>BNL0390. JESPR0134</t>
  </si>
  <si>
    <t>qLYchr05b</t>
  </si>
  <si>
    <t>BNL1878. CIR0034</t>
  </si>
  <si>
    <t>qLYchr14</t>
  </si>
  <si>
    <t>m6e3-620. m6e3-800</t>
  </si>
  <si>
    <t>qLYchr15</t>
  </si>
  <si>
    <t>S0290. S0434</t>
  </si>
  <si>
    <t>qLYchr23</t>
  </si>
  <si>
    <t>BNL3031. BNL3511</t>
  </si>
  <si>
    <t>qLYchr25</t>
  </si>
  <si>
    <t>BNL3436. m5e1-430</t>
  </si>
  <si>
    <t>qLYchr26</t>
  </si>
  <si>
    <t>BNL0116. BNL3867</t>
  </si>
  <si>
    <t>qLY-D8-1.env1</t>
  </si>
  <si>
    <t>qLY-D8-1.env2</t>
  </si>
  <si>
    <t>NAU1262. NAU1322</t>
  </si>
  <si>
    <t>qMVA02</t>
  </si>
  <si>
    <t>BNL3627. m2e5-720</t>
  </si>
  <si>
    <t>qMVA03</t>
  </si>
  <si>
    <t>m5e17-650. m7e11-400</t>
  </si>
  <si>
    <t>qMVchr10</t>
  </si>
  <si>
    <t>m14e16-300. m1e4-700</t>
  </si>
  <si>
    <t>qMVchr14a</t>
  </si>
  <si>
    <t>qMVchr14b</t>
  </si>
  <si>
    <t>BNL1059. m4e9-420</t>
  </si>
  <si>
    <t>qMVchr14c</t>
  </si>
  <si>
    <t>m14e12-800. m4e9-420</t>
  </si>
  <si>
    <t>qMVchr22</t>
  </si>
  <si>
    <t>BNL0448. BNL1047</t>
  </si>
  <si>
    <t>qMVD03</t>
  </si>
  <si>
    <t>BNL0269. BNL2655</t>
  </si>
  <si>
    <t>Ff-chr17</t>
  </si>
  <si>
    <t>MUSB0224</t>
  </si>
  <si>
    <t>Ff-chr3</t>
  </si>
  <si>
    <t>BNL0226</t>
  </si>
  <si>
    <t>Ff-chr5</t>
  </si>
  <si>
    <t>MUCS0108</t>
  </si>
  <si>
    <t>Ff-chr12</t>
  </si>
  <si>
    <t>MUSS0026</t>
  </si>
  <si>
    <t>MIC06.1</t>
  </si>
  <si>
    <t>pAR0988</t>
  </si>
  <si>
    <t>-0.13. -0.1</t>
  </si>
  <si>
    <t>20. 15</t>
  </si>
  <si>
    <t>MIC14.1</t>
  </si>
  <si>
    <t>pAR0175</t>
  </si>
  <si>
    <t>MIC14.2</t>
  </si>
  <si>
    <t>A1727</t>
  </si>
  <si>
    <t>MIC17.1</t>
  </si>
  <si>
    <t>pAR01-56</t>
  </si>
  <si>
    <t>MIC17.2</t>
  </si>
  <si>
    <t>pAR0172. pAR0250. pGH399</t>
  </si>
  <si>
    <t>-0.93. -1.64. -1.36</t>
  </si>
  <si>
    <t>18. 19. 16</t>
  </si>
  <si>
    <t>MIC26.1</t>
  </si>
  <si>
    <t>MICD08.1</t>
  </si>
  <si>
    <t>MICD08.2</t>
  </si>
  <si>
    <t>MICD08.3</t>
  </si>
  <si>
    <t>qFMIC-D9-1.env1</t>
  </si>
  <si>
    <t>BNL1317. NAU0701</t>
  </si>
  <si>
    <t>qFMIC-D9-1.env2</t>
  </si>
  <si>
    <t>qFMIC-D9-1.env4</t>
  </si>
  <si>
    <t>qFMIC-D8-1.env1</t>
  </si>
  <si>
    <t>CIR0037. NAU1561</t>
  </si>
  <si>
    <t>qFMIC-D8-1.env2</t>
  </si>
  <si>
    <t>qFMIC-D8-1.env4</t>
  </si>
  <si>
    <t>NAU0583. NAU1302</t>
  </si>
  <si>
    <t>qFMIC-D6-1.env1</t>
  </si>
  <si>
    <t>qFMIC-D6-1.env3</t>
  </si>
  <si>
    <t>qFMIC-LGU03-1.env1</t>
  </si>
  <si>
    <t>qFMIC-LGU03-1.env2</t>
  </si>
  <si>
    <t>qFMIC-LGU03-1.env3</t>
  </si>
  <si>
    <t>BNL1667</t>
  </si>
  <si>
    <t>CIR0017</t>
  </si>
  <si>
    <t>CIR0099</t>
  </si>
  <si>
    <t>CIR0105</t>
  </si>
  <si>
    <t>CIR0182</t>
  </si>
  <si>
    <t>Qb6d.chr14</t>
  </si>
  <si>
    <t>Resis_bacterial_blight</t>
  </si>
  <si>
    <t>Resis_bacterial_blight. Bacterial. blight. Resistance</t>
  </si>
  <si>
    <t>PE-F2-1998</t>
  </si>
  <si>
    <t>Pima S-7 x Empire, F2</t>
  </si>
  <si>
    <t>pAR0723</t>
  </si>
  <si>
    <t>Pima S-7 x Empire, F2 (2007)</t>
  </si>
  <si>
    <t>B12.chr14</t>
  </si>
  <si>
    <t>pAR0043</t>
  </si>
  <si>
    <t>Qb6c.chr20</t>
  </si>
  <si>
    <t>pAR0827</t>
  </si>
  <si>
    <t>B3.chr4</t>
  </si>
  <si>
    <t>pGH510</t>
  </si>
  <si>
    <t>0.41. 0.01</t>
  </si>
  <si>
    <t>Qb6b.chr5</t>
  </si>
  <si>
    <t>P12-20</t>
  </si>
  <si>
    <t>Qb6a.D02</t>
  </si>
  <si>
    <t>M16-040</t>
  </si>
  <si>
    <t>B2.D08</t>
  </si>
  <si>
    <t>G1219</t>
  </si>
  <si>
    <t>-1.01. -0.97</t>
  </si>
  <si>
    <t>qSCYchr07a</t>
  </si>
  <si>
    <t>Seed_cotton_yield</t>
  </si>
  <si>
    <t>Seed_cotton_yield. cotton. Seed. yield</t>
  </si>
  <si>
    <t>BNL4082. m2e2-650</t>
  </si>
  <si>
    <t>qSCYchr07b</t>
  </si>
  <si>
    <t>BNL3871. m3e5-580</t>
  </si>
  <si>
    <t>qSCYchr07c</t>
  </si>
  <si>
    <t>BNL0836. MGHES0010</t>
  </si>
  <si>
    <t>qSCYD02</t>
  </si>
  <si>
    <t>BNL1034. BNL3147</t>
  </si>
  <si>
    <t>qSY-D8-1.env1</t>
  </si>
  <si>
    <t>NAU1505. TMB0072</t>
  </si>
  <si>
    <t>qSY-D8-1.env2</t>
  </si>
  <si>
    <t>qSIA02</t>
  </si>
  <si>
    <t>Seed_index</t>
  </si>
  <si>
    <t>Seed_index. index. Seed</t>
  </si>
  <si>
    <t>qSIA03</t>
  </si>
  <si>
    <t>m7e3-470. m9e5-250</t>
  </si>
  <si>
    <t>qSIchr01</t>
  </si>
  <si>
    <t>BNL3580. m1e13-950</t>
  </si>
  <si>
    <t>qSIchr06</t>
  </si>
  <si>
    <t>m10e16-400. m3e2-500</t>
  </si>
  <si>
    <t>qSIchr07</t>
  </si>
  <si>
    <t>BNL2646. m3e14-850</t>
  </si>
  <si>
    <t>qSIchr23</t>
  </si>
  <si>
    <t>qSIchr25</t>
  </si>
  <si>
    <t>BNL3103. JESPR0208</t>
  </si>
  <si>
    <t>qSIchr26</t>
  </si>
  <si>
    <t>qSI-D9-1.env1</t>
  </si>
  <si>
    <t>qSI-D9-1.env2</t>
  </si>
  <si>
    <t>qSI-D8-1.env1</t>
  </si>
  <si>
    <t>qSI-D8-1.env2</t>
  </si>
  <si>
    <t>qSI-D6-1.env1</t>
  </si>
  <si>
    <t>qSI-D6-1.env2</t>
  </si>
  <si>
    <t>qSI-LGU03-1.env1</t>
  </si>
  <si>
    <t>qSI-LGU03-1.env2</t>
  </si>
  <si>
    <t>qNSPBA02</t>
  </si>
  <si>
    <t>Seeds_per_boll</t>
  </si>
  <si>
    <t>Seeds_per_boll. boll. Number. of. per. seeds. Seeds</t>
  </si>
  <si>
    <t>BNL1440. BNL2961</t>
  </si>
  <si>
    <t>qNSPBA03a</t>
  </si>
  <si>
    <t>BNL3418. m1e3-730</t>
  </si>
  <si>
    <t>qNSPBA03b</t>
  </si>
  <si>
    <t>m3e3-480. m4e10-481</t>
  </si>
  <si>
    <t>qNSPBchr03a</t>
  </si>
  <si>
    <t>BNL1059. BNL3443</t>
  </si>
  <si>
    <t>qNSPBchr03b</t>
  </si>
  <si>
    <t>BNL3259. m3e3-200</t>
  </si>
  <si>
    <t>qNSPBchr05</t>
  </si>
  <si>
    <t>BNL3171. CIR0373</t>
  </si>
  <si>
    <t>qNSPBchr14</t>
  </si>
  <si>
    <t>CIR0295. m12e15-550</t>
  </si>
  <si>
    <t>qNSPBchr18</t>
  </si>
  <si>
    <t>CIR0020. m1e1-580</t>
  </si>
  <si>
    <t>qNSPBchr20</t>
  </si>
  <si>
    <t>JESPR0171. S0432</t>
  </si>
  <si>
    <t>DTL.chr6</t>
  </si>
  <si>
    <t>Trichome_density</t>
  </si>
  <si>
    <t>Trichome_density. and. density. leaf. leaves. on. Trichome. veins.</t>
  </si>
  <si>
    <t>PE-F2-1999</t>
  </si>
  <si>
    <t>MLTD.chr1</t>
  </si>
  <si>
    <t>Trichome_density. density. leaves. mature. on. Trichome</t>
  </si>
  <si>
    <t>MLTD.chr25</t>
  </si>
  <si>
    <t>MLTD.chr6</t>
  </si>
  <si>
    <t>GS.chr23</t>
  </si>
  <si>
    <t>Trichome_density. density. on. stem. Trichome</t>
  </si>
  <si>
    <t>YLTD.chr25</t>
  </si>
  <si>
    <t>Trichome_density. density. leaves. on. Trichome. young</t>
  </si>
  <si>
    <t>YLTD.chr6</t>
  </si>
  <si>
    <t>YLTD.chr7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</si>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</sst>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4"/>
  <sheetViews>
    <sheetView showGridLines="0" tabSelected="1" topLeftCell="D1" workbookViewId="0">
      <selection activeCell="D1" sqref="A1:XFD1"/>
    </sheetView>
  </sheetViews>
  <sheetFormatPr defaultRowHeight="15" x14ac:dyDescent="0.25"/>
  <cols>
    <col min="1" max="1" width="25.42578125" style="2" customWidth="1"/>
    <col min="2" max="2" width="24.7109375" style="2" customWidth="1"/>
    <col min="3" max="3" width="28.85546875" style="2" customWidth="1"/>
    <col min="4" max="4" width="52.5703125" style="2" customWidth="1"/>
    <col min="5" max="5" width="24.140625" style="2" customWidth="1"/>
    <col min="6" max="6" width="27" style="2" customWidth="1"/>
    <col min="7" max="7" width="26.85546875" style="2" bestFit="1" customWidth="1"/>
    <col min="8" max="8" width="20.85546875" style="2" bestFit="1" customWidth="1"/>
    <col min="9" max="9" width="29.28515625" style="2" bestFit="1" customWidth="1"/>
    <col min="10" max="10" width="19.85546875" style="2" bestFit="1" customWidth="1"/>
    <col min="11" max="11" width="16.7109375" style="2" customWidth="1"/>
    <col min="12" max="14" width="9.140625" style="2"/>
  </cols>
  <sheetData>
    <row r="1" spans="1:11" x14ac:dyDescent="0.25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3" t="str">
        <f>HYPERLINK("http://dev.cottongen.org/node/544","qSL2.5.T3-ch18.1")</f>
        <v>qSL2.5.T3-ch18.1</v>
      </c>
      <c r="B2" s="3" t="s">
        <v>12</v>
      </c>
      <c r="C2" s="3" t="s">
        <v>11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18</v>
      </c>
      <c r="I2" s="3" t="s">
        <v>17</v>
      </c>
      <c r="J2" s="3" t="s">
        <v>18</v>
      </c>
      <c r="K2" s="3" t="s">
        <v>18</v>
      </c>
    </row>
    <row r="3" spans="1:11" x14ac:dyDescent="0.25">
      <c r="A3" s="3" t="str">
        <f>HYPERLINK("http://dev.cottongen.org/node/545","qSL2.5.T3-ch18.2")</f>
        <v>qSL2.5.T3-ch18.2</v>
      </c>
      <c r="B3" s="3" t="s">
        <v>12</v>
      </c>
      <c r="C3" s="3" t="s">
        <v>11</v>
      </c>
      <c r="D3" s="3" t="s">
        <v>13</v>
      </c>
      <c r="E3" s="3" t="s">
        <v>14</v>
      </c>
      <c r="F3" s="3" t="s">
        <v>15</v>
      </c>
      <c r="G3" s="3" t="s">
        <v>19</v>
      </c>
      <c r="H3" s="3" t="s">
        <v>18</v>
      </c>
      <c r="I3" s="3" t="s">
        <v>17</v>
      </c>
      <c r="J3" s="3" t="s">
        <v>18</v>
      </c>
      <c r="K3" s="3" t="s">
        <v>18</v>
      </c>
    </row>
    <row r="4" spans="1:11" x14ac:dyDescent="0.25">
      <c r="A4" s="3" t="str">
        <f>HYPERLINK("http://dev.cottongen.org/node/546","qSL2.5.T3-ch18.3")</f>
        <v>qSL2.5.T3-ch18.3</v>
      </c>
      <c r="B4" s="3" t="s">
        <v>12</v>
      </c>
      <c r="C4" s="3" t="s">
        <v>11</v>
      </c>
      <c r="D4" s="3" t="s">
        <v>13</v>
      </c>
      <c r="E4" s="3" t="s">
        <v>14</v>
      </c>
      <c r="F4" s="3" t="s">
        <v>15</v>
      </c>
      <c r="G4" s="3" t="s">
        <v>20</v>
      </c>
      <c r="H4" s="3" t="s">
        <v>18</v>
      </c>
      <c r="I4" s="3" t="s">
        <v>17</v>
      </c>
      <c r="J4" s="3" t="s">
        <v>18</v>
      </c>
      <c r="K4" s="3" t="s">
        <v>18</v>
      </c>
    </row>
    <row r="5" spans="1:11" x14ac:dyDescent="0.25">
      <c r="A5" s="3" t="str">
        <f>HYPERLINK("http://dev.cottongen.org/node/547","qSL2.5.T3-ch2")</f>
        <v>qSL2.5.T3-ch2</v>
      </c>
      <c r="B5" s="3" t="s">
        <v>12</v>
      </c>
      <c r="C5" s="3" t="s">
        <v>21</v>
      </c>
      <c r="D5" s="3" t="s">
        <v>13</v>
      </c>
      <c r="E5" s="3" t="s">
        <v>14</v>
      </c>
      <c r="F5" s="3" t="s">
        <v>15</v>
      </c>
      <c r="G5" s="3" t="s">
        <v>22</v>
      </c>
      <c r="H5" s="3" t="s">
        <v>18</v>
      </c>
      <c r="I5" s="3" t="s">
        <v>17</v>
      </c>
      <c r="J5" s="3" t="s">
        <v>18</v>
      </c>
      <c r="K5" s="3" t="s">
        <v>18</v>
      </c>
    </row>
    <row r="6" spans="1:11" x14ac:dyDescent="0.25">
      <c r="A6" s="3" t="str">
        <f>HYPERLINK("http://dev.cottongen.org/node/548","qSL2.5.T3-ch9")</f>
        <v>qSL2.5.T3-ch9</v>
      </c>
      <c r="B6" s="3" t="s">
        <v>12</v>
      </c>
      <c r="C6" s="3" t="s">
        <v>23</v>
      </c>
      <c r="D6" s="3" t="s">
        <v>13</v>
      </c>
      <c r="E6" s="3" t="s">
        <v>14</v>
      </c>
      <c r="F6" s="3" t="s">
        <v>15</v>
      </c>
      <c r="G6" s="3" t="s">
        <v>24</v>
      </c>
      <c r="H6" s="3" t="s">
        <v>18</v>
      </c>
      <c r="I6" s="3" t="s">
        <v>17</v>
      </c>
      <c r="J6" s="3" t="s">
        <v>18</v>
      </c>
      <c r="K6" s="3" t="s">
        <v>18</v>
      </c>
    </row>
    <row r="7" spans="1:11" x14ac:dyDescent="0.25">
      <c r="A7" s="3" t="str">
        <f>HYPERLINK("http://dev.cottongen.org/node/549","qSL2.5.TSP-BNL0409")</f>
        <v>qSL2.5.TSP-BNL0409</v>
      </c>
      <c r="B7" s="3" t="s">
        <v>12</v>
      </c>
      <c r="C7" s="3" t="s">
        <v>25</v>
      </c>
      <c r="D7" s="3" t="s">
        <v>13</v>
      </c>
      <c r="E7" s="3" t="s">
        <v>26</v>
      </c>
      <c r="F7" s="3" t="s">
        <v>18</v>
      </c>
      <c r="G7" s="3" t="s">
        <v>27</v>
      </c>
      <c r="H7" s="3" t="s">
        <v>18</v>
      </c>
      <c r="I7" s="3" t="s">
        <v>18</v>
      </c>
      <c r="J7" s="3" t="s">
        <v>18</v>
      </c>
      <c r="K7" s="3" t="s">
        <v>18</v>
      </c>
    </row>
    <row r="8" spans="1:11" x14ac:dyDescent="0.25">
      <c r="A8" s="3" t="str">
        <f>HYPERLINK("http://dev.cottongen.org/node/550","qSL2.5.TSP-BNL0542")</f>
        <v>qSL2.5.TSP-BNL0542</v>
      </c>
      <c r="B8" s="3" t="s">
        <v>12</v>
      </c>
      <c r="C8" s="3" t="s">
        <v>25</v>
      </c>
      <c r="D8" s="3" t="s">
        <v>13</v>
      </c>
      <c r="E8" s="3" t="s">
        <v>26</v>
      </c>
      <c r="F8" s="3" t="s">
        <v>18</v>
      </c>
      <c r="G8" s="3" t="s">
        <v>28</v>
      </c>
      <c r="H8" s="3" t="s">
        <v>18</v>
      </c>
      <c r="I8" s="3" t="s">
        <v>18</v>
      </c>
      <c r="J8" s="3" t="s">
        <v>18</v>
      </c>
      <c r="K8" s="3" t="s">
        <v>18</v>
      </c>
    </row>
    <row r="9" spans="1:11" x14ac:dyDescent="0.25">
      <c r="A9" s="3" t="str">
        <f>HYPERLINK("http://dev.cottongen.org/node/551","qSL2.5.TSP-BNL0569")</f>
        <v>qSL2.5.TSP-BNL0569</v>
      </c>
      <c r="B9" s="3" t="s">
        <v>12</v>
      </c>
      <c r="C9" s="3" t="s">
        <v>25</v>
      </c>
      <c r="D9" s="3" t="s">
        <v>13</v>
      </c>
      <c r="E9" s="3" t="s">
        <v>26</v>
      </c>
      <c r="F9" s="3" t="s">
        <v>18</v>
      </c>
      <c r="G9" s="3" t="s">
        <v>29</v>
      </c>
      <c r="H9" s="3" t="s">
        <v>18</v>
      </c>
      <c r="I9" s="3" t="s">
        <v>18</v>
      </c>
      <c r="J9" s="3" t="s">
        <v>18</v>
      </c>
      <c r="K9" s="3" t="s">
        <v>18</v>
      </c>
    </row>
    <row r="10" spans="1:11" x14ac:dyDescent="0.25">
      <c r="A10" s="3" t="str">
        <f>HYPERLINK("http://dev.cottongen.org/node/552","qSL2.5.TSP-BNL2495")</f>
        <v>qSL2.5.TSP-BNL2495</v>
      </c>
      <c r="B10" s="3" t="s">
        <v>12</v>
      </c>
      <c r="C10" s="3" t="s">
        <v>25</v>
      </c>
      <c r="D10" s="3" t="s">
        <v>13</v>
      </c>
      <c r="E10" s="3" t="s">
        <v>26</v>
      </c>
      <c r="F10" s="3" t="s">
        <v>18</v>
      </c>
      <c r="G10" s="3" t="s">
        <v>30</v>
      </c>
      <c r="H10" s="3" t="s">
        <v>18</v>
      </c>
      <c r="I10" s="3" t="s">
        <v>18</v>
      </c>
      <c r="J10" s="3" t="s">
        <v>18</v>
      </c>
      <c r="K10" s="3" t="s">
        <v>18</v>
      </c>
    </row>
    <row r="11" spans="1:11" x14ac:dyDescent="0.25">
      <c r="A11" s="3" t="str">
        <f>HYPERLINK("http://dev.cottongen.org/node/553","qSL2.5.TSP-BNL2986")</f>
        <v>qSL2.5.TSP-BNL2986</v>
      </c>
      <c r="B11" s="3" t="s">
        <v>12</v>
      </c>
      <c r="C11" s="3" t="s">
        <v>25</v>
      </c>
      <c r="D11" s="3" t="s">
        <v>13</v>
      </c>
      <c r="E11" s="3" t="s">
        <v>26</v>
      </c>
      <c r="F11" s="3" t="s">
        <v>18</v>
      </c>
      <c r="G11" s="3" t="s">
        <v>31</v>
      </c>
      <c r="H11" s="3" t="s">
        <v>18</v>
      </c>
      <c r="I11" s="3" t="s">
        <v>18</v>
      </c>
      <c r="J11" s="3" t="s">
        <v>18</v>
      </c>
      <c r="K11" s="3" t="s">
        <v>18</v>
      </c>
    </row>
    <row r="12" spans="1:11" x14ac:dyDescent="0.25">
      <c r="A12" s="3" t="str">
        <f>HYPERLINK("http://dev.cottongen.org/node/554","qSL2.5.TSP-BNL3071")</f>
        <v>qSL2.5.TSP-BNL3071</v>
      </c>
      <c r="B12" s="3" t="s">
        <v>12</v>
      </c>
      <c r="C12" s="3" t="s">
        <v>25</v>
      </c>
      <c r="D12" s="3" t="s">
        <v>13</v>
      </c>
      <c r="E12" s="3" t="s">
        <v>26</v>
      </c>
      <c r="F12" s="3" t="s">
        <v>18</v>
      </c>
      <c r="G12" s="3" t="s">
        <v>32</v>
      </c>
      <c r="H12" s="3" t="s">
        <v>18</v>
      </c>
      <c r="I12" s="3" t="s">
        <v>18</v>
      </c>
      <c r="J12" s="3" t="s">
        <v>18</v>
      </c>
      <c r="K12" s="3" t="s">
        <v>18</v>
      </c>
    </row>
    <row r="13" spans="1:11" x14ac:dyDescent="0.25">
      <c r="A13" s="3" t="str">
        <f>HYPERLINK("http://dev.cottongen.org/node/555","qSL2.5.TSP-BNL3090")</f>
        <v>qSL2.5.TSP-BNL3090</v>
      </c>
      <c r="B13" s="3" t="s">
        <v>12</v>
      </c>
      <c r="C13" s="3" t="s">
        <v>25</v>
      </c>
      <c r="D13" s="3" t="s">
        <v>13</v>
      </c>
      <c r="E13" s="3" t="s">
        <v>26</v>
      </c>
      <c r="F13" s="3" t="s">
        <v>18</v>
      </c>
      <c r="G13" s="3" t="s">
        <v>33</v>
      </c>
      <c r="H13" s="3" t="s">
        <v>18</v>
      </c>
      <c r="I13" s="3" t="s">
        <v>18</v>
      </c>
      <c r="J13" s="3" t="s">
        <v>18</v>
      </c>
      <c r="K13" s="3" t="s">
        <v>18</v>
      </c>
    </row>
    <row r="14" spans="1:11" x14ac:dyDescent="0.25">
      <c r="A14" s="3" t="str">
        <f>HYPERLINK("http://dev.cottongen.org/node/556","qSL2.5.TSP-BNL3408")</f>
        <v>qSL2.5.TSP-BNL3408</v>
      </c>
      <c r="B14" s="3" t="s">
        <v>12</v>
      </c>
      <c r="C14" s="3" t="s">
        <v>25</v>
      </c>
      <c r="D14" s="3" t="s">
        <v>13</v>
      </c>
      <c r="E14" s="3" t="s">
        <v>26</v>
      </c>
      <c r="F14" s="3" t="s">
        <v>18</v>
      </c>
      <c r="G14" s="3" t="s">
        <v>34</v>
      </c>
      <c r="H14" s="3" t="s">
        <v>18</v>
      </c>
      <c r="I14" s="3" t="s">
        <v>18</v>
      </c>
      <c r="J14" s="3" t="s">
        <v>18</v>
      </c>
      <c r="K14" s="3" t="s">
        <v>18</v>
      </c>
    </row>
    <row r="15" spans="1:11" x14ac:dyDescent="0.25">
      <c r="A15" s="3" t="str">
        <f>HYPERLINK("http://dev.cottongen.org/node/557","qSL2.5.TSP-BNL3410")</f>
        <v>qSL2.5.TSP-BNL3410</v>
      </c>
      <c r="B15" s="3" t="s">
        <v>12</v>
      </c>
      <c r="C15" s="3" t="s">
        <v>25</v>
      </c>
      <c r="D15" s="3" t="s">
        <v>13</v>
      </c>
      <c r="E15" s="3" t="s">
        <v>26</v>
      </c>
      <c r="F15" s="3" t="s">
        <v>18</v>
      </c>
      <c r="G15" s="3" t="s">
        <v>35</v>
      </c>
      <c r="H15" s="3" t="s">
        <v>18</v>
      </c>
      <c r="I15" s="3" t="s">
        <v>18</v>
      </c>
      <c r="J15" s="3" t="s">
        <v>18</v>
      </c>
      <c r="K15" s="3" t="s">
        <v>18</v>
      </c>
    </row>
    <row r="16" spans="1:11" x14ac:dyDescent="0.25">
      <c r="A16" s="3" t="str">
        <f>HYPERLINK("http://dev.cottongen.org/node/558","qSL2.5.TSP-BNL4017")</f>
        <v>qSL2.5.TSP-BNL4017</v>
      </c>
      <c r="B16" s="3" t="s">
        <v>12</v>
      </c>
      <c r="C16" s="3" t="s">
        <v>25</v>
      </c>
      <c r="D16" s="3" t="s">
        <v>13</v>
      </c>
      <c r="E16" s="3" t="s">
        <v>26</v>
      </c>
      <c r="F16" s="3" t="s">
        <v>18</v>
      </c>
      <c r="G16" s="3" t="s">
        <v>36</v>
      </c>
      <c r="H16" s="3" t="s">
        <v>18</v>
      </c>
      <c r="I16" s="3" t="s">
        <v>18</v>
      </c>
      <c r="J16" s="3" t="s">
        <v>18</v>
      </c>
      <c r="K16" s="3" t="s">
        <v>18</v>
      </c>
    </row>
    <row r="17" spans="1:11" x14ac:dyDescent="0.25">
      <c r="A17" s="3" t="str">
        <f>HYPERLINK("http://dev.cottongen.org/node/559","qSL2.5.TSP-CIR165")</f>
        <v>qSL2.5.TSP-CIR165</v>
      </c>
      <c r="B17" s="3" t="s">
        <v>12</v>
      </c>
      <c r="C17" s="3" t="s">
        <v>25</v>
      </c>
      <c r="D17" s="3" t="s">
        <v>13</v>
      </c>
      <c r="E17" s="3" t="s">
        <v>26</v>
      </c>
      <c r="F17" s="3" t="s">
        <v>18</v>
      </c>
      <c r="G17" s="3" t="s">
        <v>37</v>
      </c>
      <c r="H17" s="3" t="s">
        <v>18</v>
      </c>
      <c r="I17" s="3" t="s">
        <v>18</v>
      </c>
      <c r="J17" s="3" t="s">
        <v>18</v>
      </c>
      <c r="K17" s="3" t="s">
        <v>18</v>
      </c>
    </row>
    <row r="18" spans="1:11" x14ac:dyDescent="0.25">
      <c r="A18" s="3" t="str">
        <f>HYPERLINK("http://dev.cottongen.org/node/560","qSL2.5.TSP-CIR167")</f>
        <v>qSL2.5.TSP-CIR167</v>
      </c>
      <c r="B18" s="3" t="s">
        <v>12</v>
      </c>
      <c r="C18" s="3" t="s">
        <v>25</v>
      </c>
      <c r="D18" s="3" t="s">
        <v>13</v>
      </c>
      <c r="E18" s="3" t="s">
        <v>26</v>
      </c>
      <c r="F18" s="3" t="s">
        <v>18</v>
      </c>
      <c r="G18" s="3" t="s">
        <v>38</v>
      </c>
      <c r="H18" s="3" t="s">
        <v>18</v>
      </c>
      <c r="I18" s="3" t="s">
        <v>18</v>
      </c>
      <c r="J18" s="3" t="s">
        <v>18</v>
      </c>
      <c r="K18" s="3" t="s">
        <v>18</v>
      </c>
    </row>
    <row r="19" spans="1:11" x14ac:dyDescent="0.25">
      <c r="A19" s="3" t="str">
        <f>HYPERLINK("http://dev.cottongen.org/node/561","qSL2.5.TSP-CIR170")</f>
        <v>qSL2.5.TSP-CIR170</v>
      </c>
      <c r="B19" s="3" t="s">
        <v>12</v>
      </c>
      <c r="C19" s="3" t="s">
        <v>25</v>
      </c>
      <c r="D19" s="3" t="s">
        <v>13</v>
      </c>
      <c r="E19" s="3" t="s">
        <v>26</v>
      </c>
      <c r="F19" s="3" t="s">
        <v>18</v>
      </c>
      <c r="G19" s="3" t="s">
        <v>39</v>
      </c>
      <c r="H19" s="3" t="s">
        <v>18</v>
      </c>
      <c r="I19" s="3" t="s">
        <v>18</v>
      </c>
      <c r="J19" s="3" t="s">
        <v>18</v>
      </c>
      <c r="K19" s="3" t="s">
        <v>18</v>
      </c>
    </row>
    <row r="20" spans="1:11" x14ac:dyDescent="0.25">
      <c r="A20" s="3" t="str">
        <f>HYPERLINK("http://dev.cottongen.org/node/562","qSL2.5.TSP-CIR196")</f>
        <v>qSL2.5.TSP-CIR196</v>
      </c>
      <c r="B20" s="3" t="s">
        <v>12</v>
      </c>
      <c r="C20" s="3" t="s">
        <v>25</v>
      </c>
      <c r="D20" s="3" t="s">
        <v>13</v>
      </c>
      <c r="E20" s="3" t="s">
        <v>26</v>
      </c>
      <c r="F20" s="3" t="s">
        <v>18</v>
      </c>
      <c r="G20" s="3" t="s">
        <v>40</v>
      </c>
      <c r="H20" s="3" t="s">
        <v>18</v>
      </c>
      <c r="I20" s="3" t="s">
        <v>18</v>
      </c>
      <c r="J20" s="3" t="s">
        <v>18</v>
      </c>
      <c r="K20" s="3" t="s">
        <v>18</v>
      </c>
    </row>
    <row r="21" spans="1:11" x14ac:dyDescent="0.25">
      <c r="A21" s="3" t="str">
        <f>HYPERLINK("http://dev.cottongen.org/node/563","qSL50.T3-ch10")</f>
        <v>qSL50.T3-ch10</v>
      </c>
      <c r="B21" s="3" t="s">
        <v>42</v>
      </c>
      <c r="C21" s="3" t="s">
        <v>41</v>
      </c>
      <c r="D21" s="3" t="s">
        <v>43</v>
      </c>
      <c r="E21" s="3" t="s">
        <v>14</v>
      </c>
      <c r="F21" s="3" t="s">
        <v>15</v>
      </c>
      <c r="G21" s="3" t="s">
        <v>44</v>
      </c>
      <c r="H21" s="3" t="s">
        <v>18</v>
      </c>
      <c r="I21" s="3" t="s">
        <v>17</v>
      </c>
      <c r="J21" s="3" t="s">
        <v>18</v>
      </c>
      <c r="K21" s="3" t="s">
        <v>18</v>
      </c>
    </row>
    <row r="22" spans="1:11" x14ac:dyDescent="0.25">
      <c r="A22" s="3" t="str">
        <f>HYPERLINK("http://dev.cottongen.org/node/564","qSL50.T3-ch18.1")</f>
        <v>qSL50.T3-ch18.1</v>
      </c>
      <c r="B22" s="3" t="s">
        <v>42</v>
      </c>
      <c r="C22" s="3" t="s">
        <v>45</v>
      </c>
      <c r="D22" s="3" t="s">
        <v>43</v>
      </c>
      <c r="E22" s="3" t="s">
        <v>14</v>
      </c>
      <c r="F22" s="3" t="s">
        <v>15</v>
      </c>
      <c r="G22" s="3" t="s">
        <v>16</v>
      </c>
      <c r="H22" s="3" t="s">
        <v>18</v>
      </c>
      <c r="I22" s="3" t="s">
        <v>17</v>
      </c>
      <c r="J22" s="3" t="s">
        <v>18</v>
      </c>
      <c r="K22" s="3" t="s">
        <v>18</v>
      </c>
    </row>
    <row r="23" spans="1:11" x14ac:dyDescent="0.25">
      <c r="A23" s="3" t="str">
        <f>HYPERLINK("http://dev.cottongen.org/node/565","qSL50.T3-ch18.2")</f>
        <v>qSL50.T3-ch18.2</v>
      </c>
      <c r="B23" s="3" t="s">
        <v>42</v>
      </c>
      <c r="C23" s="3" t="s">
        <v>45</v>
      </c>
      <c r="D23" s="3" t="s">
        <v>43</v>
      </c>
      <c r="E23" s="3" t="s">
        <v>14</v>
      </c>
      <c r="F23" s="3" t="s">
        <v>15</v>
      </c>
      <c r="G23" s="3" t="s">
        <v>20</v>
      </c>
      <c r="H23" s="3" t="s">
        <v>18</v>
      </c>
      <c r="I23" s="3" t="s">
        <v>17</v>
      </c>
      <c r="J23" s="3" t="s">
        <v>18</v>
      </c>
      <c r="K23" s="3" t="s">
        <v>18</v>
      </c>
    </row>
    <row r="24" spans="1:11" x14ac:dyDescent="0.25">
      <c r="A24" s="3" t="str">
        <f>HYPERLINK("http://dev.cottongen.org/node/566","qSL50.T3-ch2.1")</f>
        <v>qSL50.T3-ch2.1</v>
      </c>
      <c r="B24" s="3" t="s">
        <v>42</v>
      </c>
      <c r="C24" s="3" t="s">
        <v>46</v>
      </c>
      <c r="D24" s="3" t="s">
        <v>43</v>
      </c>
      <c r="E24" s="3" t="s">
        <v>14</v>
      </c>
      <c r="F24" s="3" t="s">
        <v>15</v>
      </c>
      <c r="G24" s="3" t="s">
        <v>47</v>
      </c>
      <c r="H24" s="3" t="s">
        <v>18</v>
      </c>
      <c r="I24" s="3" t="s">
        <v>17</v>
      </c>
      <c r="J24" s="3" t="s">
        <v>18</v>
      </c>
      <c r="K24" s="3" t="s">
        <v>18</v>
      </c>
    </row>
    <row r="25" spans="1:11" x14ac:dyDescent="0.25">
      <c r="A25" s="3" t="str">
        <f>HYPERLINK("http://dev.cottongen.org/node/567","qSL50.T3-ch2.2")</f>
        <v>qSL50.T3-ch2.2</v>
      </c>
      <c r="B25" s="3" t="s">
        <v>42</v>
      </c>
      <c r="C25" s="3" t="s">
        <v>46</v>
      </c>
      <c r="D25" s="3" t="s">
        <v>43</v>
      </c>
      <c r="E25" s="3" t="s">
        <v>14</v>
      </c>
      <c r="F25" s="3" t="s">
        <v>15</v>
      </c>
      <c r="G25" s="3" t="s">
        <v>48</v>
      </c>
      <c r="H25" s="3" t="s">
        <v>18</v>
      </c>
      <c r="I25" s="3" t="s">
        <v>17</v>
      </c>
      <c r="J25" s="3" t="s">
        <v>18</v>
      </c>
      <c r="K25" s="3" t="s">
        <v>18</v>
      </c>
    </row>
    <row r="26" spans="1:11" x14ac:dyDescent="0.25">
      <c r="A26" s="3" t="str">
        <f>HYPERLINK("http://dev.cottongen.org/node/568","qBS.7T-ch10.e2")</f>
        <v>qBS.7T-ch10.e2</v>
      </c>
      <c r="B26" s="3" t="s">
        <v>50</v>
      </c>
      <c r="C26" s="3" t="s">
        <v>49</v>
      </c>
      <c r="D26" s="3" t="s">
        <v>51</v>
      </c>
      <c r="E26" s="3" t="s">
        <v>52</v>
      </c>
      <c r="F26" s="3" t="s">
        <v>53</v>
      </c>
      <c r="G26" s="3" t="s">
        <v>18</v>
      </c>
      <c r="H26" s="3" t="s">
        <v>54</v>
      </c>
      <c r="I26" s="3" t="s">
        <v>55</v>
      </c>
      <c r="J26" s="3" t="s">
        <v>18</v>
      </c>
      <c r="K26" s="3">
        <v>7.4</v>
      </c>
    </row>
    <row r="27" spans="1:11" x14ac:dyDescent="0.25">
      <c r="A27" s="3" t="str">
        <f>HYPERLINK("http://dev.cottongen.org/node/569","qBS.7T-ch10.e3")</f>
        <v>qBS.7T-ch10.e3</v>
      </c>
      <c r="B27" s="3" t="s">
        <v>50</v>
      </c>
      <c r="C27" s="3" t="s">
        <v>56</v>
      </c>
      <c r="D27" s="3" t="s">
        <v>51</v>
      </c>
      <c r="E27" s="3" t="s">
        <v>52</v>
      </c>
      <c r="F27" s="3" t="s">
        <v>53</v>
      </c>
      <c r="G27" s="3" t="s">
        <v>18</v>
      </c>
      <c r="H27" s="3" t="s">
        <v>57</v>
      </c>
      <c r="I27" s="3" t="s">
        <v>55</v>
      </c>
      <c r="J27" s="3" t="s">
        <v>18</v>
      </c>
      <c r="K27" s="3">
        <v>7.91</v>
      </c>
    </row>
    <row r="28" spans="1:11" x14ac:dyDescent="0.25">
      <c r="A28" s="3" t="str">
        <f>HYPERLINK("http://dev.cottongen.org/node/570","qBS.7T-ch23.e2")</f>
        <v>qBS.7T-ch23.e2</v>
      </c>
      <c r="B28" s="3" t="s">
        <v>50</v>
      </c>
      <c r="C28" s="3" t="s">
        <v>58</v>
      </c>
      <c r="D28" s="3" t="s">
        <v>51</v>
      </c>
      <c r="E28" s="3" t="s">
        <v>52</v>
      </c>
      <c r="F28" s="3" t="s">
        <v>53</v>
      </c>
      <c r="G28" s="3" t="s">
        <v>18</v>
      </c>
      <c r="H28" s="3" t="s">
        <v>59</v>
      </c>
      <c r="I28" s="3" t="s">
        <v>55</v>
      </c>
      <c r="J28" s="3" t="s">
        <v>18</v>
      </c>
      <c r="K28" s="3">
        <v>4.04</v>
      </c>
    </row>
    <row r="29" spans="1:11" x14ac:dyDescent="0.25">
      <c r="A29" s="3" t="str">
        <f>HYPERLINK("http://dev.cottongen.org/node/571","qBS.7T-ch23.e3")</f>
        <v>qBS.7T-ch23.e3</v>
      </c>
      <c r="B29" s="3" t="s">
        <v>50</v>
      </c>
      <c r="C29" s="3" t="s">
        <v>60</v>
      </c>
      <c r="D29" s="3" t="s">
        <v>51</v>
      </c>
      <c r="E29" s="3" t="s">
        <v>52</v>
      </c>
      <c r="F29" s="3" t="s">
        <v>53</v>
      </c>
      <c r="G29" s="3" t="s">
        <v>18</v>
      </c>
      <c r="H29" s="3" t="s">
        <v>61</v>
      </c>
      <c r="I29" s="3" t="s">
        <v>55</v>
      </c>
      <c r="J29" s="3" t="s">
        <v>18</v>
      </c>
      <c r="K29" s="3">
        <v>5.46</v>
      </c>
    </row>
    <row r="30" spans="1:11" x14ac:dyDescent="0.25">
      <c r="A30" s="3" t="str">
        <f>HYPERLINK("http://dev.cottongen.org/node/572","qBS.7T-ch24.e1")</f>
        <v>qBS.7T-ch24.e1</v>
      </c>
      <c r="B30" s="3" t="s">
        <v>50</v>
      </c>
      <c r="C30" s="3" t="s">
        <v>62</v>
      </c>
      <c r="D30" s="3" t="s">
        <v>51</v>
      </c>
      <c r="E30" s="3" t="s">
        <v>52</v>
      </c>
      <c r="F30" s="3" t="s">
        <v>53</v>
      </c>
      <c r="G30" s="3" t="s">
        <v>18</v>
      </c>
      <c r="H30" s="3" t="s">
        <v>63</v>
      </c>
      <c r="I30" s="3" t="s">
        <v>55</v>
      </c>
      <c r="J30" s="3" t="s">
        <v>18</v>
      </c>
      <c r="K30" s="3">
        <v>19.46</v>
      </c>
    </row>
    <row r="31" spans="1:11" x14ac:dyDescent="0.25">
      <c r="A31" s="3" t="str">
        <f>HYPERLINK("http://dev.cottongen.org/node/573","qBS.7T-ch24.e2")</f>
        <v>qBS.7T-ch24.e2</v>
      </c>
      <c r="B31" s="3" t="s">
        <v>50</v>
      </c>
      <c r="C31" s="3" t="s">
        <v>64</v>
      </c>
      <c r="D31" s="3" t="s">
        <v>51</v>
      </c>
      <c r="E31" s="3" t="s">
        <v>52</v>
      </c>
      <c r="F31" s="3" t="s">
        <v>53</v>
      </c>
      <c r="G31" s="3" t="s">
        <v>18</v>
      </c>
      <c r="H31" s="3" t="s">
        <v>65</v>
      </c>
      <c r="I31" s="3" t="s">
        <v>55</v>
      </c>
      <c r="J31" s="3" t="s">
        <v>18</v>
      </c>
      <c r="K31" s="3">
        <v>25.51</v>
      </c>
    </row>
    <row r="32" spans="1:11" x14ac:dyDescent="0.25">
      <c r="A32" s="3" t="str">
        <f>HYPERLINK("http://dev.cottongen.org/node/574","qBS.7T-ch24.e3")</f>
        <v>qBS.7T-ch24.e3</v>
      </c>
      <c r="B32" s="3" t="s">
        <v>50</v>
      </c>
      <c r="C32" s="3" t="s">
        <v>66</v>
      </c>
      <c r="D32" s="3" t="s">
        <v>51</v>
      </c>
      <c r="E32" s="3" t="s">
        <v>52</v>
      </c>
      <c r="F32" s="3" t="s">
        <v>53</v>
      </c>
      <c r="G32" s="3" t="s">
        <v>18</v>
      </c>
      <c r="H32" s="3" t="s">
        <v>65</v>
      </c>
      <c r="I32" s="3" t="s">
        <v>55</v>
      </c>
      <c r="J32" s="3" t="s">
        <v>18</v>
      </c>
      <c r="K32" s="3">
        <v>7.08</v>
      </c>
    </row>
    <row r="33" spans="1:11" x14ac:dyDescent="0.25">
      <c r="A33" s="3" t="str">
        <f>HYPERLINK("http://dev.cottongen.org/node/575","qBS.7T-ch24.e4")</f>
        <v>qBS.7T-ch24.e4</v>
      </c>
      <c r="B33" s="3" t="s">
        <v>50</v>
      </c>
      <c r="C33" s="3" t="s">
        <v>67</v>
      </c>
      <c r="D33" s="3" t="s">
        <v>51</v>
      </c>
      <c r="E33" s="3" t="s">
        <v>52</v>
      </c>
      <c r="F33" s="3" t="s">
        <v>53</v>
      </c>
      <c r="G33" s="3" t="s">
        <v>18</v>
      </c>
      <c r="H33" s="3" t="s">
        <v>65</v>
      </c>
      <c r="I33" s="3" t="s">
        <v>55</v>
      </c>
      <c r="J33" s="3" t="s">
        <v>18</v>
      </c>
      <c r="K33" s="3">
        <v>9.94</v>
      </c>
    </row>
    <row r="34" spans="1:11" x14ac:dyDescent="0.25">
      <c r="A34" s="3" t="str">
        <f>HYPERLINK("http://dev.cottongen.org/node/576","qBWt.TSP-BNL0285")</f>
        <v>qBWt.TSP-BNL0285</v>
      </c>
      <c r="B34" s="3" t="s">
        <v>69</v>
      </c>
      <c r="C34" s="3" t="s">
        <v>68</v>
      </c>
      <c r="D34" s="3" t="s">
        <v>70</v>
      </c>
      <c r="E34" s="3" t="s">
        <v>26</v>
      </c>
      <c r="F34" s="3" t="s">
        <v>18</v>
      </c>
      <c r="G34" s="3" t="s">
        <v>71</v>
      </c>
      <c r="H34" s="3" t="s">
        <v>18</v>
      </c>
      <c r="I34" s="3" t="s">
        <v>18</v>
      </c>
      <c r="J34" s="3" t="s">
        <v>18</v>
      </c>
      <c r="K34" s="3" t="s">
        <v>18</v>
      </c>
    </row>
    <row r="35" spans="1:11" x14ac:dyDescent="0.25">
      <c r="A35" s="3" t="str">
        <f>HYPERLINK("http://dev.cottongen.org/node/577","qBWt.TSP-BNL0542")</f>
        <v>qBWt.TSP-BNL0542</v>
      </c>
      <c r="B35" s="3" t="s">
        <v>69</v>
      </c>
      <c r="C35" s="3" t="s">
        <v>68</v>
      </c>
      <c r="D35" s="3" t="s">
        <v>70</v>
      </c>
      <c r="E35" s="3" t="s">
        <v>26</v>
      </c>
      <c r="F35" s="3" t="s">
        <v>18</v>
      </c>
      <c r="G35" s="3" t="s">
        <v>28</v>
      </c>
      <c r="H35" s="3" t="s">
        <v>18</v>
      </c>
      <c r="I35" s="3" t="s">
        <v>18</v>
      </c>
      <c r="J35" s="3" t="s">
        <v>18</v>
      </c>
      <c r="K35" s="3" t="s">
        <v>18</v>
      </c>
    </row>
    <row r="36" spans="1:11" x14ac:dyDescent="0.25">
      <c r="A36" s="3" t="str">
        <f>HYPERLINK("http://dev.cottongen.org/node/578","qBWt.TSP-BNL1317")</f>
        <v>qBWt.TSP-BNL1317</v>
      </c>
      <c r="B36" s="3" t="s">
        <v>69</v>
      </c>
      <c r="C36" s="3" t="s">
        <v>68</v>
      </c>
      <c r="D36" s="3" t="s">
        <v>70</v>
      </c>
      <c r="E36" s="3" t="s">
        <v>26</v>
      </c>
      <c r="F36" s="3" t="s">
        <v>18</v>
      </c>
      <c r="G36" s="3" t="s">
        <v>72</v>
      </c>
      <c r="H36" s="3" t="s">
        <v>18</v>
      </c>
      <c r="I36" s="3" t="s">
        <v>18</v>
      </c>
      <c r="J36" s="3" t="s">
        <v>18</v>
      </c>
      <c r="K36" s="3" t="s">
        <v>18</v>
      </c>
    </row>
    <row r="37" spans="1:11" x14ac:dyDescent="0.25">
      <c r="A37" s="3" t="str">
        <f>HYPERLINK("http://dev.cottongen.org/node/579","qBWt.TSP-BNL1672")</f>
        <v>qBWt.TSP-BNL1672</v>
      </c>
      <c r="B37" s="3" t="s">
        <v>69</v>
      </c>
      <c r="C37" s="3" t="s">
        <v>68</v>
      </c>
      <c r="D37" s="3" t="s">
        <v>70</v>
      </c>
      <c r="E37" s="3" t="s">
        <v>26</v>
      </c>
      <c r="F37" s="3" t="s">
        <v>18</v>
      </c>
      <c r="G37" s="3" t="s">
        <v>73</v>
      </c>
      <c r="H37" s="3" t="s">
        <v>18</v>
      </c>
      <c r="I37" s="3" t="s">
        <v>18</v>
      </c>
      <c r="J37" s="3" t="s">
        <v>18</v>
      </c>
      <c r="K37" s="3" t="s">
        <v>18</v>
      </c>
    </row>
    <row r="38" spans="1:11" ht="17.25" customHeight="1" x14ac:dyDescent="0.25">
      <c r="A38" s="3" t="str">
        <f>HYPERLINK("http://dev.cottongen.org/node/580","qBWt.TSP-BNL2921")</f>
        <v>qBWt.TSP-BNL2921</v>
      </c>
      <c r="B38" s="3" t="s">
        <v>69</v>
      </c>
      <c r="C38" s="3" t="s">
        <v>68</v>
      </c>
      <c r="D38" s="3" t="s">
        <v>70</v>
      </c>
      <c r="E38" s="3" t="s">
        <v>26</v>
      </c>
      <c r="F38" s="3" t="s">
        <v>18</v>
      </c>
      <c r="G38" s="3" t="s">
        <v>74</v>
      </c>
      <c r="H38" s="3" t="s">
        <v>18</v>
      </c>
      <c r="I38" s="3" t="s">
        <v>18</v>
      </c>
      <c r="J38" s="3" t="s">
        <v>18</v>
      </c>
      <c r="K38" s="3" t="s">
        <v>18</v>
      </c>
    </row>
    <row r="39" spans="1:11" ht="17.25" customHeight="1" x14ac:dyDescent="0.25">
      <c r="A39" s="3" t="str">
        <f>HYPERLINK("http://dev.cottongen.org/node/581","qBWt.TSP-BNL2986")</f>
        <v>qBWt.TSP-BNL2986</v>
      </c>
      <c r="B39" s="3" t="s">
        <v>69</v>
      </c>
      <c r="C39" s="3" t="s">
        <v>68</v>
      </c>
      <c r="D39" s="3" t="s">
        <v>70</v>
      </c>
      <c r="E39" s="3" t="s">
        <v>26</v>
      </c>
      <c r="F39" s="3" t="s">
        <v>18</v>
      </c>
      <c r="G39" s="3" t="s">
        <v>31</v>
      </c>
      <c r="H39" s="3" t="s">
        <v>18</v>
      </c>
      <c r="I39" s="3" t="s">
        <v>18</v>
      </c>
      <c r="J39" s="3" t="s">
        <v>18</v>
      </c>
      <c r="K39" s="3" t="s">
        <v>18</v>
      </c>
    </row>
    <row r="40" spans="1:11" ht="17.25" customHeight="1" x14ac:dyDescent="0.25">
      <c r="A40" s="3" t="str">
        <f>HYPERLINK("http://dev.cottongen.org/node/582","qBWt.TSP-BNL3445")</f>
        <v>qBWt.TSP-BNL3445</v>
      </c>
      <c r="B40" s="3" t="s">
        <v>69</v>
      </c>
      <c r="C40" s="3" t="s">
        <v>68</v>
      </c>
      <c r="D40" s="3" t="s">
        <v>70</v>
      </c>
      <c r="E40" s="3" t="s">
        <v>26</v>
      </c>
      <c r="F40" s="3" t="s">
        <v>18</v>
      </c>
      <c r="G40" s="3" t="s">
        <v>75</v>
      </c>
      <c r="H40" s="3" t="s">
        <v>18</v>
      </c>
      <c r="I40" s="3" t="s">
        <v>18</v>
      </c>
      <c r="J40" s="3" t="s">
        <v>18</v>
      </c>
      <c r="K40" s="3" t="s">
        <v>18</v>
      </c>
    </row>
    <row r="41" spans="1:11" ht="17.25" customHeight="1" x14ac:dyDescent="0.25">
      <c r="A41" s="3" t="str">
        <f>HYPERLINK("http://dev.cottongen.org/node/583","qBWt.TSP-BNL3895")</f>
        <v>qBWt.TSP-BNL3895</v>
      </c>
      <c r="B41" s="3" t="s">
        <v>69</v>
      </c>
      <c r="C41" s="3" t="s">
        <v>68</v>
      </c>
      <c r="D41" s="3" t="s">
        <v>70</v>
      </c>
      <c r="E41" s="3" t="s">
        <v>26</v>
      </c>
      <c r="F41" s="3" t="s">
        <v>18</v>
      </c>
      <c r="G41" s="3" t="s">
        <v>76</v>
      </c>
      <c r="H41" s="3" t="s">
        <v>18</v>
      </c>
      <c r="I41" s="3" t="s">
        <v>18</v>
      </c>
      <c r="J41" s="3" t="s">
        <v>18</v>
      </c>
      <c r="K41" s="3" t="s">
        <v>18</v>
      </c>
    </row>
    <row r="42" spans="1:11" ht="17.25" customHeight="1" x14ac:dyDescent="0.25">
      <c r="A42" s="3" t="str">
        <f>HYPERLINK("http://dev.cottongen.org/node/584","qBWt.TSP-CIR081")</f>
        <v>qBWt.TSP-CIR081</v>
      </c>
      <c r="B42" s="3" t="s">
        <v>69</v>
      </c>
      <c r="C42" s="3" t="s">
        <v>68</v>
      </c>
      <c r="D42" s="3" t="s">
        <v>70</v>
      </c>
      <c r="E42" s="3" t="s">
        <v>26</v>
      </c>
      <c r="F42" s="3" t="s">
        <v>18</v>
      </c>
      <c r="G42" s="3" t="s">
        <v>77</v>
      </c>
      <c r="H42" s="3" t="s">
        <v>18</v>
      </c>
      <c r="I42" s="3" t="s">
        <v>18</v>
      </c>
      <c r="J42" s="3" t="s">
        <v>18</v>
      </c>
      <c r="K42" s="3" t="s">
        <v>18</v>
      </c>
    </row>
    <row r="43" spans="1:11" ht="17.25" customHeight="1" x14ac:dyDescent="0.25">
      <c r="A43" s="3" t="str">
        <f>HYPERLINK("http://dev.cottongen.org/node/585","qBWt.TSP-CIR148")</f>
        <v>qBWt.TSP-CIR148</v>
      </c>
      <c r="B43" s="3" t="s">
        <v>69</v>
      </c>
      <c r="C43" s="3" t="s">
        <v>68</v>
      </c>
      <c r="D43" s="3" t="s">
        <v>70</v>
      </c>
      <c r="E43" s="3" t="s">
        <v>26</v>
      </c>
      <c r="F43" s="3" t="s">
        <v>18</v>
      </c>
      <c r="G43" s="3" t="s">
        <v>78</v>
      </c>
      <c r="H43" s="3" t="s">
        <v>18</v>
      </c>
      <c r="I43" s="3" t="s">
        <v>18</v>
      </c>
      <c r="J43" s="3" t="s">
        <v>18</v>
      </c>
      <c r="K43" s="3" t="s">
        <v>18</v>
      </c>
    </row>
    <row r="44" spans="1:11" ht="17.25" customHeight="1" x14ac:dyDescent="0.25">
      <c r="A44" s="3" t="str">
        <f>HYPERLINK("http://dev.cottongen.org/node/586","qBWt.TSP-CIR165")</f>
        <v>qBWt.TSP-CIR165</v>
      </c>
      <c r="B44" s="3" t="s">
        <v>69</v>
      </c>
      <c r="C44" s="3" t="s">
        <v>68</v>
      </c>
      <c r="D44" s="3" t="s">
        <v>70</v>
      </c>
      <c r="E44" s="3" t="s">
        <v>26</v>
      </c>
      <c r="F44" s="3" t="s">
        <v>18</v>
      </c>
      <c r="G44" s="3" t="s">
        <v>37</v>
      </c>
      <c r="H44" s="3" t="s">
        <v>18</v>
      </c>
      <c r="I44" s="3" t="s">
        <v>18</v>
      </c>
      <c r="J44" s="3" t="s">
        <v>18</v>
      </c>
      <c r="K44" s="3" t="s">
        <v>18</v>
      </c>
    </row>
    <row r="45" spans="1:11" ht="17.25" customHeight="1" x14ac:dyDescent="0.25">
      <c r="A45" s="3" t="str">
        <f>HYPERLINK("http://dev.cottongen.org/node/587","qBWt.TSP-CIR196")</f>
        <v>qBWt.TSP-CIR196</v>
      </c>
      <c r="B45" s="3" t="s">
        <v>69</v>
      </c>
      <c r="C45" s="3" t="s">
        <v>68</v>
      </c>
      <c r="D45" s="3" t="s">
        <v>70</v>
      </c>
      <c r="E45" s="3" t="s">
        <v>26</v>
      </c>
      <c r="F45" s="3" t="s">
        <v>18</v>
      </c>
      <c r="G45" s="3" t="s">
        <v>40</v>
      </c>
      <c r="H45" s="3" t="s">
        <v>18</v>
      </c>
      <c r="I45" s="3" t="s">
        <v>18</v>
      </c>
      <c r="J45" s="3" t="s">
        <v>18</v>
      </c>
      <c r="K45" s="3" t="s">
        <v>18</v>
      </c>
    </row>
    <row r="46" spans="1:11" ht="17.25" customHeight="1" x14ac:dyDescent="0.25">
      <c r="A46" s="3" t="str">
        <f>HYPERLINK("http://dev.cottongen.org/node/588","qBWt.TSP-MUCS0407")</f>
        <v>qBWt.TSP-MUCS0407</v>
      </c>
      <c r="B46" s="3" t="s">
        <v>69</v>
      </c>
      <c r="C46" s="3" t="s">
        <v>68</v>
      </c>
      <c r="D46" s="3" t="s">
        <v>70</v>
      </c>
      <c r="E46" s="3" t="s">
        <v>26</v>
      </c>
      <c r="F46" s="3" t="s">
        <v>18</v>
      </c>
      <c r="G46" s="3" t="s">
        <v>79</v>
      </c>
      <c r="H46" s="3" t="s">
        <v>18</v>
      </c>
      <c r="I46" s="3" t="s">
        <v>18</v>
      </c>
      <c r="J46" s="3" t="s">
        <v>18</v>
      </c>
      <c r="K46" s="3" t="s">
        <v>18</v>
      </c>
    </row>
    <row r="47" spans="1:11" ht="17.25" customHeight="1" x14ac:dyDescent="0.25">
      <c r="A47" s="3" t="str">
        <f>HYPERLINK("http://dev.cottongen.org/node/589","qBN.7T-ch24.e1")</f>
        <v>qBN.7T-ch24.e1</v>
      </c>
      <c r="B47" s="3" t="s">
        <v>81</v>
      </c>
      <c r="C47" s="3" t="s">
        <v>80</v>
      </c>
      <c r="D47" s="3" t="s">
        <v>82</v>
      </c>
      <c r="E47" s="3" t="s">
        <v>52</v>
      </c>
      <c r="F47" s="3" t="s">
        <v>53</v>
      </c>
      <c r="G47" s="3" t="s">
        <v>18</v>
      </c>
      <c r="H47" s="3" t="s">
        <v>83</v>
      </c>
      <c r="I47" s="3" t="s">
        <v>55</v>
      </c>
      <c r="J47" s="3" t="s">
        <v>18</v>
      </c>
      <c r="K47" s="3">
        <v>5.93</v>
      </c>
    </row>
    <row r="48" spans="1:11" ht="17.25" customHeight="1" x14ac:dyDescent="0.25">
      <c r="A48" s="3" t="str">
        <f>HYPERLINK("http://dev.cottongen.org/node/590","qBN.7T-ch24.e2")</f>
        <v>qBN.7T-ch24.e2</v>
      </c>
      <c r="B48" s="3" t="s">
        <v>81</v>
      </c>
      <c r="C48" s="3" t="s">
        <v>84</v>
      </c>
      <c r="D48" s="3" t="s">
        <v>82</v>
      </c>
      <c r="E48" s="3" t="s">
        <v>52</v>
      </c>
      <c r="F48" s="3" t="s">
        <v>53</v>
      </c>
      <c r="G48" s="3" t="s">
        <v>18</v>
      </c>
      <c r="H48" s="3" t="s">
        <v>85</v>
      </c>
      <c r="I48" s="3" t="s">
        <v>55</v>
      </c>
      <c r="J48" s="3" t="s">
        <v>18</v>
      </c>
      <c r="K48" s="3">
        <v>14.16</v>
      </c>
    </row>
    <row r="49" spans="1:11" ht="17.25" customHeight="1" x14ac:dyDescent="0.25">
      <c r="A49" s="3" t="str">
        <f>HYPERLINK("http://dev.cottongen.org/node/591","qFEL.T3-ch15")</f>
        <v>qFEL.T3-ch15</v>
      </c>
      <c r="B49" s="3" t="s">
        <v>87</v>
      </c>
      <c r="C49" s="3" t="s">
        <v>86</v>
      </c>
      <c r="D49" s="3" t="s">
        <v>88</v>
      </c>
      <c r="E49" s="3" t="s">
        <v>14</v>
      </c>
      <c r="F49" s="3" t="s">
        <v>15</v>
      </c>
      <c r="G49" s="3" t="s">
        <v>89</v>
      </c>
      <c r="H49" s="3" t="s">
        <v>18</v>
      </c>
      <c r="I49" s="3" t="s">
        <v>17</v>
      </c>
      <c r="J49" s="3" t="s">
        <v>18</v>
      </c>
      <c r="K49" s="3" t="s">
        <v>18</v>
      </c>
    </row>
    <row r="50" spans="1:11" ht="17.25" customHeight="1" x14ac:dyDescent="0.25">
      <c r="A50" s="3" t="str">
        <f>HYPERLINK("http://dev.cottongen.org/node/592","qFEL.T3-ch18.1")</f>
        <v>qFEL.T3-ch18.1</v>
      </c>
      <c r="B50" s="3" t="s">
        <v>87</v>
      </c>
      <c r="C50" s="3" t="s">
        <v>90</v>
      </c>
      <c r="D50" s="3" t="s">
        <v>88</v>
      </c>
      <c r="E50" s="3" t="s">
        <v>14</v>
      </c>
      <c r="F50" s="3" t="s">
        <v>15</v>
      </c>
      <c r="G50" s="3" t="s">
        <v>91</v>
      </c>
      <c r="H50" s="3" t="s">
        <v>18</v>
      </c>
      <c r="I50" s="3" t="s">
        <v>17</v>
      </c>
      <c r="J50" s="3" t="s">
        <v>18</v>
      </c>
      <c r="K50" s="3" t="s">
        <v>18</v>
      </c>
    </row>
    <row r="51" spans="1:11" ht="17.25" customHeight="1" x14ac:dyDescent="0.25">
      <c r="A51" s="3" t="str">
        <f>HYPERLINK("http://dev.cottongen.org/node/593","qFEL.T3-ch18.2")</f>
        <v>qFEL.T3-ch18.2</v>
      </c>
      <c r="B51" s="3" t="s">
        <v>87</v>
      </c>
      <c r="C51" s="3" t="s">
        <v>90</v>
      </c>
      <c r="D51" s="3" t="s">
        <v>88</v>
      </c>
      <c r="E51" s="3" t="s">
        <v>14</v>
      </c>
      <c r="F51" s="3" t="s">
        <v>15</v>
      </c>
      <c r="G51" s="3" t="s">
        <v>92</v>
      </c>
      <c r="H51" s="3" t="s">
        <v>18</v>
      </c>
      <c r="I51" s="3" t="s">
        <v>17</v>
      </c>
      <c r="J51" s="3" t="s">
        <v>18</v>
      </c>
      <c r="K51" s="3" t="s">
        <v>18</v>
      </c>
    </row>
    <row r="52" spans="1:11" ht="17.25" customHeight="1" x14ac:dyDescent="0.25">
      <c r="A52" s="3" t="str">
        <f>HYPERLINK("http://dev.cottongen.org/node/594","qFEL.T3-ch3")</f>
        <v>qFEL.T3-ch3</v>
      </c>
      <c r="B52" s="3" t="s">
        <v>87</v>
      </c>
      <c r="C52" s="3" t="s">
        <v>93</v>
      </c>
      <c r="D52" s="3" t="s">
        <v>88</v>
      </c>
      <c r="E52" s="3" t="s">
        <v>14</v>
      </c>
      <c r="F52" s="3" t="s">
        <v>15</v>
      </c>
      <c r="G52" s="3" t="s">
        <v>34</v>
      </c>
      <c r="H52" s="3" t="s">
        <v>18</v>
      </c>
      <c r="I52" s="3" t="s">
        <v>17</v>
      </c>
      <c r="J52" s="3" t="s">
        <v>18</v>
      </c>
      <c r="K52" s="3" t="s">
        <v>18</v>
      </c>
    </row>
    <row r="53" spans="1:11" ht="17.25" customHeight="1" x14ac:dyDescent="0.25">
      <c r="A53" s="3" t="str">
        <f>HYPERLINK("http://dev.cottongen.org/node/595","qFEL.TP-BC3F2-ch1.1")</f>
        <v>qFEL.TP-BC3F2-ch1.1</v>
      </c>
      <c r="B53" s="3" t="s">
        <v>87</v>
      </c>
      <c r="C53" s="3" t="s">
        <v>94</v>
      </c>
      <c r="D53" s="3" t="s">
        <v>88</v>
      </c>
      <c r="E53" s="3" t="s">
        <v>95</v>
      </c>
      <c r="F53" s="3" t="s">
        <v>18</v>
      </c>
      <c r="G53" s="3" t="s">
        <v>96</v>
      </c>
      <c r="H53" s="3" t="s">
        <v>18</v>
      </c>
      <c r="I53" s="3" t="s">
        <v>18</v>
      </c>
      <c r="J53" s="3" t="s">
        <v>97</v>
      </c>
      <c r="K53" s="3" t="s">
        <v>98</v>
      </c>
    </row>
    <row r="54" spans="1:11" ht="17.25" customHeight="1" x14ac:dyDescent="0.25">
      <c r="A54" s="3" t="str">
        <f>HYPERLINK("http://dev.cottongen.org/node/596","qFEL.TP-BC3F2-ch1.2")</f>
        <v>qFEL.TP-BC3F2-ch1.2</v>
      </c>
      <c r="B54" s="3" t="s">
        <v>87</v>
      </c>
      <c r="C54" s="3" t="s">
        <v>99</v>
      </c>
      <c r="D54" s="3" t="s">
        <v>88</v>
      </c>
      <c r="E54" s="3" t="s">
        <v>95</v>
      </c>
      <c r="F54" s="3" t="s">
        <v>18</v>
      </c>
      <c r="G54" s="3" t="s">
        <v>100</v>
      </c>
      <c r="H54" s="3" t="s">
        <v>18</v>
      </c>
      <c r="I54" s="3" t="s">
        <v>18</v>
      </c>
      <c r="J54" s="3">
        <v>0.3</v>
      </c>
      <c r="K54" s="3">
        <v>2</v>
      </c>
    </row>
    <row r="55" spans="1:11" ht="17.25" customHeight="1" x14ac:dyDescent="0.25">
      <c r="A55" s="3" t="str">
        <f>HYPERLINK("http://dev.cottongen.org/node/597","qFEL.TP-BC3F2-ch2.1")</f>
        <v>qFEL.TP-BC3F2-ch2.1</v>
      </c>
      <c r="B55" s="3" t="s">
        <v>87</v>
      </c>
      <c r="C55" s="3" t="s">
        <v>101</v>
      </c>
      <c r="D55" s="3" t="s">
        <v>88</v>
      </c>
      <c r="E55" s="3" t="s">
        <v>95</v>
      </c>
      <c r="F55" s="3" t="s">
        <v>18</v>
      </c>
      <c r="G55" s="3" t="s">
        <v>102</v>
      </c>
      <c r="H55" s="3" t="s">
        <v>18</v>
      </c>
      <c r="I55" s="3" t="s">
        <v>18</v>
      </c>
      <c r="J55" s="3" t="s">
        <v>103</v>
      </c>
      <c r="K55" s="3" t="s">
        <v>104</v>
      </c>
    </row>
    <row r="56" spans="1:11" ht="17.25" customHeight="1" x14ac:dyDescent="0.25">
      <c r="A56" s="3" t="str">
        <f>HYPERLINK("http://dev.cottongen.org/node/598","qFEL.TP-BC3F2-ch5.1")</f>
        <v>qFEL.TP-BC3F2-ch5.1</v>
      </c>
      <c r="B56" s="3" t="s">
        <v>87</v>
      </c>
      <c r="C56" s="3" t="s">
        <v>105</v>
      </c>
      <c r="D56" s="3" t="s">
        <v>88</v>
      </c>
      <c r="E56" s="3" t="s">
        <v>95</v>
      </c>
      <c r="F56" s="3" t="s">
        <v>18</v>
      </c>
      <c r="G56" s="3" t="s">
        <v>106</v>
      </c>
      <c r="H56" s="3" t="s">
        <v>18</v>
      </c>
      <c r="I56" s="3" t="s">
        <v>18</v>
      </c>
      <c r="J56" s="3">
        <v>0.13</v>
      </c>
      <c r="K56" s="3">
        <v>28</v>
      </c>
    </row>
    <row r="57" spans="1:11" ht="17.25" customHeight="1" x14ac:dyDescent="0.25">
      <c r="A57" s="3" t="str">
        <f>HYPERLINK("http://dev.cottongen.org/node/599","qFEL.TP-BC3F2-ch6.1")</f>
        <v>qFEL.TP-BC3F2-ch6.1</v>
      </c>
      <c r="B57" s="3" t="s">
        <v>87</v>
      </c>
      <c r="C57" s="3" t="s">
        <v>107</v>
      </c>
      <c r="D57" s="3" t="s">
        <v>88</v>
      </c>
      <c r="E57" s="3" t="s">
        <v>95</v>
      </c>
      <c r="F57" s="3" t="s">
        <v>18</v>
      </c>
      <c r="G57" s="3" t="s">
        <v>108</v>
      </c>
      <c r="H57" s="3" t="s">
        <v>18</v>
      </c>
      <c r="I57" s="3" t="s">
        <v>18</v>
      </c>
      <c r="J57" s="3">
        <v>-0.61</v>
      </c>
      <c r="K57" s="3">
        <v>11</v>
      </c>
    </row>
    <row r="58" spans="1:11" ht="17.25" customHeight="1" x14ac:dyDescent="0.25">
      <c r="A58" s="3" t="str">
        <f>HYPERLINK("http://dev.cottongen.org/node/600","qFEL.TP-BC3F2-ch6.2")</f>
        <v>qFEL.TP-BC3F2-ch6.2</v>
      </c>
      <c r="B58" s="3" t="s">
        <v>87</v>
      </c>
      <c r="C58" s="3" t="s">
        <v>109</v>
      </c>
      <c r="D58" s="3" t="s">
        <v>88</v>
      </c>
      <c r="E58" s="3" t="s">
        <v>95</v>
      </c>
      <c r="F58" s="3" t="s">
        <v>18</v>
      </c>
      <c r="G58" s="3" t="s">
        <v>110</v>
      </c>
      <c r="H58" s="3" t="s">
        <v>18</v>
      </c>
      <c r="I58" s="3" t="s">
        <v>18</v>
      </c>
      <c r="J58" s="3">
        <v>0.24</v>
      </c>
      <c r="K58" s="3">
        <v>11</v>
      </c>
    </row>
    <row r="59" spans="1:11" ht="17.25" customHeight="1" x14ac:dyDescent="0.25">
      <c r="A59" s="3" t="str">
        <f>HYPERLINK("http://dev.cottongen.org/node/601","qFEL.TP-BC3F2-ch12.1")</f>
        <v>qFEL.TP-BC3F2-ch12.1</v>
      </c>
      <c r="B59" s="3" t="s">
        <v>87</v>
      </c>
      <c r="C59" s="3" t="s">
        <v>111</v>
      </c>
      <c r="D59" s="3" t="s">
        <v>88</v>
      </c>
      <c r="E59" s="3" t="s">
        <v>95</v>
      </c>
      <c r="F59" s="3" t="s">
        <v>18</v>
      </c>
      <c r="G59" s="3" t="s">
        <v>112</v>
      </c>
      <c r="H59" s="3" t="s">
        <v>18</v>
      </c>
      <c r="I59" s="3" t="s">
        <v>18</v>
      </c>
      <c r="J59" s="3">
        <v>0.37</v>
      </c>
      <c r="K59" s="3">
        <v>12</v>
      </c>
    </row>
    <row r="60" spans="1:11" ht="17.25" customHeight="1" x14ac:dyDescent="0.25">
      <c r="A60" s="3" t="str">
        <f>HYPERLINK("http://dev.cottongen.org/node/602","qFEL.TP-BC3F2-ch13.1")</f>
        <v>qFEL.TP-BC3F2-ch13.1</v>
      </c>
      <c r="B60" s="3" t="s">
        <v>87</v>
      </c>
      <c r="C60" s="3" t="s">
        <v>113</v>
      </c>
      <c r="D60" s="3" t="s">
        <v>88</v>
      </c>
      <c r="E60" s="3" t="s">
        <v>95</v>
      </c>
      <c r="F60" s="3" t="s">
        <v>18</v>
      </c>
      <c r="G60" s="3" t="s">
        <v>114</v>
      </c>
      <c r="H60" s="3" t="s">
        <v>18</v>
      </c>
      <c r="I60" s="3" t="s">
        <v>18</v>
      </c>
      <c r="J60" s="3">
        <v>0.06</v>
      </c>
      <c r="K60" s="3">
        <v>9</v>
      </c>
    </row>
    <row r="61" spans="1:11" ht="17.25" customHeight="1" x14ac:dyDescent="0.25">
      <c r="A61" s="3" t="str">
        <f>HYPERLINK("http://dev.cottongen.org/node/603","qFEL.TP-BC3F2-ch11.1")</f>
        <v>qFEL.TP-BC3F2-ch11.1</v>
      </c>
      <c r="B61" s="3" t="s">
        <v>87</v>
      </c>
      <c r="C61" s="3" t="s">
        <v>115</v>
      </c>
      <c r="D61" s="3" t="s">
        <v>88</v>
      </c>
      <c r="E61" s="3" t="s">
        <v>95</v>
      </c>
      <c r="F61" s="3" t="s">
        <v>18</v>
      </c>
      <c r="G61" s="3" t="s">
        <v>116</v>
      </c>
      <c r="H61" s="3" t="s">
        <v>18</v>
      </c>
      <c r="I61" s="3" t="s">
        <v>18</v>
      </c>
      <c r="J61" s="3" t="s">
        <v>117</v>
      </c>
      <c r="K61" s="3" t="s">
        <v>118</v>
      </c>
    </row>
    <row r="62" spans="1:11" ht="17.25" customHeight="1" x14ac:dyDescent="0.25">
      <c r="A62" s="3" t="str">
        <f>HYPERLINK("http://dev.cottongen.org/node/604","qFEL.TP-BC3F2-ch11.2")</f>
        <v>qFEL.TP-BC3F2-ch11.2</v>
      </c>
      <c r="B62" s="3" t="s">
        <v>87</v>
      </c>
      <c r="C62" s="3" t="s">
        <v>119</v>
      </c>
      <c r="D62" s="3" t="s">
        <v>88</v>
      </c>
      <c r="E62" s="3" t="s">
        <v>95</v>
      </c>
      <c r="F62" s="3" t="s">
        <v>18</v>
      </c>
      <c r="G62" s="3" t="s">
        <v>120</v>
      </c>
      <c r="H62" s="3" t="s">
        <v>18</v>
      </c>
      <c r="I62" s="3" t="s">
        <v>18</v>
      </c>
      <c r="J62" s="3">
        <v>-0.46</v>
      </c>
      <c r="K62" s="3">
        <v>18</v>
      </c>
    </row>
    <row r="63" spans="1:11" ht="17.25" customHeight="1" x14ac:dyDescent="0.25">
      <c r="A63" s="3" t="str">
        <f>HYPERLINK("http://dev.cottongen.org/node/605","qFEL.TP-BC3F2-ch17.1")</f>
        <v>qFEL.TP-BC3F2-ch17.1</v>
      </c>
      <c r="B63" s="3" t="s">
        <v>87</v>
      </c>
      <c r="C63" s="3" t="s">
        <v>121</v>
      </c>
      <c r="D63" s="3" t="s">
        <v>88</v>
      </c>
      <c r="E63" s="3" t="s">
        <v>95</v>
      </c>
      <c r="F63" s="3" t="s">
        <v>18</v>
      </c>
      <c r="G63" s="3" t="s">
        <v>122</v>
      </c>
      <c r="H63" s="3" t="s">
        <v>18</v>
      </c>
      <c r="I63" s="3" t="s">
        <v>18</v>
      </c>
      <c r="J63" s="3" t="s">
        <v>123</v>
      </c>
      <c r="K63" s="3" t="s">
        <v>124</v>
      </c>
    </row>
    <row r="64" spans="1:11" ht="17.25" customHeight="1" x14ac:dyDescent="0.25">
      <c r="A64" s="3" t="str">
        <f>HYPERLINK("http://dev.cottongen.org/node/606","qFEL.TP-BC3F2-ch18.1")</f>
        <v>qFEL.TP-BC3F2-ch18.1</v>
      </c>
      <c r="B64" s="3" t="s">
        <v>87</v>
      </c>
      <c r="C64" s="3" t="s">
        <v>125</v>
      </c>
      <c r="D64" s="3" t="s">
        <v>88</v>
      </c>
      <c r="E64" s="3" t="s">
        <v>95</v>
      </c>
      <c r="F64" s="3" t="s">
        <v>18</v>
      </c>
      <c r="G64" s="3" t="s">
        <v>126</v>
      </c>
      <c r="H64" s="3" t="s">
        <v>18</v>
      </c>
      <c r="I64" s="3" t="s">
        <v>18</v>
      </c>
      <c r="J64" s="3" t="s">
        <v>18</v>
      </c>
      <c r="K64" s="3">
        <v>20</v>
      </c>
    </row>
    <row r="65" spans="1:11" ht="17.25" customHeight="1" x14ac:dyDescent="0.25">
      <c r="A65" s="3" t="str">
        <f>HYPERLINK("http://dev.cottongen.org/node/607","qFEL.TP-BC3F2-ch20.1")</f>
        <v>qFEL.TP-BC3F2-ch20.1</v>
      </c>
      <c r="B65" s="3" t="s">
        <v>87</v>
      </c>
      <c r="C65" s="3" t="s">
        <v>127</v>
      </c>
      <c r="D65" s="3" t="s">
        <v>88</v>
      </c>
      <c r="E65" s="3" t="s">
        <v>95</v>
      </c>
      <c r="F65" s="3" t="s">
        <v>18</v>
      </c>
      <c r="G65" s="3" t="s">
        <v>128</v>
      </c>
      <c r="H65" s="3" t="s">
        <v>18</v>
      </c>
      <c r="I65" s="3" t="s">
        <v>18</v>
      </c>
      <c r="J65" s="3">
        <v>0.38</v>
      </c>
      <c r="K65" s="3">
        <v>15</v>
      </c>
    </row>
    <row r="66" spans="1:11" ht="17.25" customHeight="1" x14ac:dyDescent="0.25">
      <c r="A66" s="3" t="str">
        <f>HYPERLINK("http://dev.cottongen.org/node/608","qFEL.TP-BC3F2-ch22.1")</f>
        <v>qFEL.TP-BC3F2-ch22.1</v>
      </c>
      <c r="B66" s="3" t="s">
        <v>87</v>
      </c>
      <c r="C66" s="3" t="s">
        <v>129</v>
      </c>
      <c r="D66" s="3" t="s">
        <v>88</v>
      </c>
      <c r="E66" s="3" t="s">
        <v>95</v>
      </c>
      <c r="F66" s="3" t="s">
        <v>18</v>
      </c>
      <c r="G66" s="3" t="s">
        <v>130</v>
      </c>
      <c r="H66" s="3" t="s">
        <v>18</v>
      </c>
      <c r="I66" s="3" t="s">
        <v>18</v>
      </c>
      <c r="J66" s="3">
        <v>0.28999999999999998</v>
      </c>
      <c r="K66" s="3">
        <v>10</v>
      </c>
    </row>
    <row r="67" spans="1:11" ht="17.25" customHeight="1" x14ac:dyDescent="0.25">
      <c r="A67" s="3" t="str">
        <f>HYPERLINK("http://dev.cottongen.org/node/609","qFEL.TP-BC3F2-ch23.1")</f>
        <v>qFEL.TP-BC3F2-ch23.1</v>
      </c>
      <c r="B67" s="3" t="s">
        <v>87</v>
      </c>
      <c r="C67" s="3" t="s">
        <v>131</v>
      </c>
      <c r="D67" s="3" t="s">
        <v>88</v>
      </c>
      <c r="E67" s="3" t="s">
        <v>95</v>
      </c>
      <c r="F67" s="3" t="s">
        <v>18</v>
      </c>
      <c r="G67" s="3" t="s">
        <v>132</v>
      </c>
      <c r="H67" s="3" t="s">
        <v>18</v>
      </c>
      <c r="I67" s="3" t="s">
        <v>18</v>
      </c>
      <c r="J67" s="3">
        <v>0.32</v>
      </c>
      <c r="K67" s="3">
        <v>13</v>
      </c>
    </row>
    <row r="68" spans="1:11" ht="17.25" customHeight="1" x14ac:dyDescent="0.25">
      <c r="A68" s="3" t="str">
        <f>HYPERLINK("http://dev.cottongen.org/node/610","qFEL.TP-BC3F2-ch26.1")</f>
        <v>qFEL.TP-BC3F2-ch26.1</v>
      </c>
      <c r="B68" s="3" t="s">
        <v>87</v>
      </c>
      <c r="C68" s="3" t="s">
        <v>133</v>
      </c>
      <c r="D68" s="3" t="s">
        <v>88</v>
      </c>
      <c r="E68" s="3" t="s">
        <v>95</v>
      </c>
      <c r="F68" s="3" t="s">
        <v>18</v>
      </c>
      <c r="G68" s="3" t="s">
        <v>134</v>
      </c>
      <c r="H68" s="3" t="s">
        <v>18</v>
      </c>
      <c r="I68" s="3" t="s">
        <v>18</v>
      </c>
      <c r="J68" s="3">
        <v>-0.18</v>
      </c>
      <c r="K68" s="3">
        <v>8</v>
      </c>
    </row>
    <row r="69" spans="1:11" ht="17.25" customHeight="1" x14ac:dyDescent="0.25">
      <c r="A69" s="3" t="str">
        <f>HYPERLINK("http://dev.cottongen.org/node/611","qFEL.TP-BC3F2-ch21.1")</f>
        <v>qFEL.TP-BC3F2-ch21.1</v>
      </c>
      <c r="B69" s="3" t="s">
        <v>87</v>
      </c>
      <c r="C69" s="3" t="s">
        <v>135</v>
      </c>
      <c r="D69" s="3" t="s">
        <v>88</v>
      </c>
      <c r="E69" s="3" t="s">
        <v>95</v>
      </c>
      <c r="F69" s="3" t="s">
        <v>18</v>
      </c>
      <c r="G69" s="3" t="s">
        <v>136</v>
      </c>
      <c r="H69" s="3" t="s">
        <v>18</v>
      </c>
      <c r="I69" s="3" t="s">
        <v>18</v>
      </c>
      <c r="J69" s="3" t="s">
        <v>18</v>
      </c>
      <c r="K69" s="3">
        <v>21</v>
      </c>
    </row>
    <row r="70" spans="1:11" ht="17.25" customHeight="1" x14ac:dyDescent="0.25">
      <c r="A70" s="3" t="str">
        <f>HYPERLINK("http://dev.cottongen.org/node/612","qFEL.TP-BC3F2-ch21.2")</f>
        <v>qFEL.TP-BC3F2-ch21.2</v>
      </c>
      <c r="B70" s="3" t="s">
        <v>87</v>
      </c>
      <c r="C70" s="3" t="s">
        <v>137</v>
      </c>
      <c r="D70" s="3" t="s">
        <v>88</v>
      </c>
      <c r="E70" s="3" t="s">
        <v>95</v>
      </c>
      <c r="F70" s="3" t="s">
        <v>18</v>
      </c>
      <c r="G70" s="3" t="s">
        <v>120</v>
      </c>
      <c r="H70" s="3" t="s">
        <v>18</v>
      </c>
      <c r="I70" s="3" t="s">
        <v>18</v>
      </c>
      <c r="J70" s="3">
        <v>0.25</v>
      </c>
      <c r="K70" s="3">
        <v>11</v>
      </c>
    </row>
    <row r="71" spans="1:11" ht="17.25" customHeight="1" x14ac:dyDescent="0.25">
      <c r="A71" s="3" t="str">
        <f>HYPERLINK("http://dev.cottongen.org/node/613","qFEL.TP-BC3F2-ch19.1")</f>
        <v>qFEL.TP-BC3F2-ch19.1</v>
      </c>
      <c r="B71" s="3" t="s">
        <v>87</v>
      </c>
      <c r="C71" s="3" t="s">
        <v>138</v>
      </c>
      <c r="D71" s="3" t="s">
        <v>88</v>
      </c>
      <c r="E71" s="3" t="s">
        <v>95</v>
      </c>
      <c r="F71" s="3" t="s">
        <v>18</v>
      </c>
      <c r="G71" s="3" t="s">
        <v>139</v>
      </c>
      <c r="H71" s="3" t="s">
        <v>18</v>
      </c>
      <c r="I71" s="3" t="s">
        <v>18</v>
      </c>
      <c r="J71" s="3">
        <v>6.8</v>
      </c>
      <c r="K71" s="3">
        <v>17</v>
      </c>
    </row>
    <row r="72" spans="1:11" ht="17.25" customHeight="1" x14ac:dyDescent="0.25">
      <c r="A72" s="3" t="str">
        <f>HYPERLINK("http://dev.cottongen.org/node/614","qFEL.TP-BC3F2-ch19.2")</f>
        <v>qFEL.TP-BC3F2-ch19.2</v>
      </c>
      <c r="B72" s="3" t="s">
        <v>87</v>
      </c>
      <c r="C72" s="3" t="s">
        <v>140</v>
      </c>
      <c r="D72" s="3" t="s">
        <v>88</v>
      </c>
      <c r="E72" s="3" t="s">
        <v>95</v>
      </c>
      <c r="F72" s="3" t="s">
        <v>18</v>
      </c>
      <c r="G72" s="3" t="s">
        <v>141</v>
      </c>
      <c r="H72" s="3" t="s">
        <v>18</v>
      </c>
      <c r="I72" s="3" t="s">
        <v>18</v>
      </c>
      <c r="J72" s="3">
        <v>-2.97</v>
      </c>
      <c r="K72" s="3">
        <v>11</v>
      </c>
    </row>
    <row r="73" spans="1:11" ht="17.25" customHeight="1" x14ac:dyDescent="0.25">
      <c r="A73" s="3" t="str">
        <f>HYPERLINK("http://dev.cottongen.org/node/615","qFEL.TP-BC3F2-ch19.3")</f>
        <v>qFEL.TP-BC3F2-ch19.3</v>
      </c>
      <c r="B73" s="3" t="s">
        <v>87</v>
      </c>
      <c r="C73" s="3" t="s">
        <v>142</v>
      </c>
      <c r="D73" s="3" t="s">
        <v>88</v>
      </c>
      <c r="E73" s="3" t="s">
        <v>95</v>
      </c>
      <c r="F73" s="3" t="s">
        <v>18</v>
      </c>
      <c r="G73" s="3" t="s">
        <v>143</v>
      </c>
      <c r="H73" s="3" t="s">
        <v>18</v>
      </c>
      <c r="I73" s="3" t="s">
        <v>18</v>
      </c>
      <c r="J73" s="3">
        <v>-0.22</v>
      </c>
      <c r="K73" s="3">
        <v>12</v>
      </c>
    </row>
    <row r="74" spans="1:11" ht="17.25" customHeight="1" x14ac:dyDescent="0.25">
      <c r="A74" s="3" t="str">
        <f>HYPERLINK("http://dev.cottongen.org/node/616","qFEL.TP-BC3F2-ch19.4")</f>
        <v>qFEL.TP-BC3F2-ch19.4</v>
      </c>
      <c r="B74" s="3" t="s">
        <v>87</v>
      </c>
      <c r="C74" s="3" t="s">
        <v>144</v>
      </c>
      <c r="D74" s="3" t="s">
        <v>88</v>
      </c>
      <c r="E74" s="3" t="s">
        <v>95</v>
      </c>
      <c r="F74" s="3" t="s">
        <v>18</v>
      </c>
      <c r="G74" s="3" t="s">
        <v>143</v>
      </c>
      <c r="H74" s="3" t="s">
        <v>18</v>
      </c>
      <c r="I74" s="3" t="s">
        <v>18</v>
      </c>
      <c r="J74" s="3">
        <v>-1.42</v>
      </c>
      <c r="K74" s="3">
        <v>16</v>
      </c>
    </row>
    <row r="75" spans="1:11" ht="17.25" customHeight="1" x14ac:dyDescent="0.25">
      <c r="A75" s="3" t="str">
        <f>HYPERLINK("http://dev.cottongen.org/node/617","qFEL.7T-ch11.e1")</f>
        <v>qFEL.7T-ch11.e1</v>
      </c>
      <c r="B75" s="3" t="s">
        <v>87</v>
      </c>
      <c r="C75" s="3" t="s">
        <v>145</v>
      </c>
      <c r="D75" s="3" t="s">
        <v>88</v>
      </c>
      <c r="E75" s="3" t="s">
        <v>52</v>
      </c>
      <c r="F75" s="3" t="s">
        <v>53</v>
      </c>
      <c r="G75" s="3" t="s">
        <v>18</v>
      </c>
      <c r="H75" s="3" t="s">
        <v>146</v>
      </c>
      <c r="I75" s="3" t="s">
        <v>55</v>
      </c>
      <c r="J75" s="3" t="s">
        <v>18</v>
      </c>
      <c r="K75" s="3">
        <v>3.69</v>
      </c>
    </row>
    <row r="76" spans="1:11" ht="17.25" customHeight="1" x14ac:dyDescent="0.25">
      <c r="A76" s="3" t="str">
        <f>HYPERLINK("http://dev.cottongen.org/node/618","qFEL.7T-ch11.e2")</f>
        <v>qFEL.7T-ch11.e2</v>
      </c>
      <c r="B76" s="3" t="s">
        <v>87</v>
      </c>
      <c r="C76" s="3" t="s">
        <v>147</v>
      </c>
      <c r="D76" s="3" t="s">
        <v>88</v>
      </c>
      <c r="E76" s="3" t="s">
        <v>52</v>
      </c>
      <c r="F76" s="3" t="s">
        <v>53</v>
      </c>
      <c r="G76" s="3" t="s">
        <v>18</v>
      </c>
      <c r="H76" s="3" t="s">
        <v>146</v>
      </c>
      <c r="I76" s="3" t="s">
        <v>55</v>
      </c>
      <c r="J76" s="3" t="s">
        <v>18</v>
      </c>
      <c r="K76" s="3">
        <v>4.9800000000000004</v>
      </c>
    </row>
    <row r="77" spans="1:11" ht="17.25" customHeight="1" x14ac:dyDescent="0.25">
      <c r="A77" s="3" t="str">
        <f>HYPERLINK("http://dev.cottongen.org/node/619","qFEL.7T-lgU03.e3")</f>
        <v>qFEL.7T-lgU03.e3</v>
      </c>
      <c r="B77" s="3" t="s">
        <v>87</v>
      </c>
      <c r="C77" s="3" t="s">
        <v>148</v>
      </c>
      <c r="D77" s="3" t="s">
        <v>88</v>
      </c>
      <c r="E77" s="3" t="s">
        <v>52</v>
      </c>
      <c r="F77" s="3" t="s">
        <v>53</v>
      </c>
      <c r="G77" s="3" t="s">
        <v>18</v>
      </c>
      <c r="H77" s="3" t="s">
        <v>149</v>
      </c>
      <c r="I77" s="3" t="s">
        <v>55</v>
      </c>
      <c r="J77" s="3" t="s">
        <v>18</v>
      </c>
      <c r="K77" s="3">
        <v>5.31</v>
      </c>
    </row>
    <row r="78" spans="1:11" ht="17.25" customHeight="1" x14ac:dyDescent="0.25">
      <c r="A78" s="3" t="str">
        <f>HYPERLINK("http://dev.cottongen.org/node/620","qFEL.7T-lgU03.e4")</f>
        <v>qFEL.7T-lgU03.e4</v>
      </c>
      <c r="B78" s="3" t="s">
        <v>87</v>
      </c>
      <c r="C78" s="3" t="s">
        <v>150</v>
      </c>
      <c r="D78" s="3" t="s">
        <v>88</v>
      </c>
      <c r="E78" s="3" t="s">
        <v>52</v>
      </c>
      <c r="F78" s="3" t="s">
        <v>53</v>
      </c>
      <c r="G78" s="3" t="s">
        <v>18</v>
      </c>
      <c r="H78" s="3" t="s">
        <v>151</v>
      </c>
      <c r="I78" s="3" t="s">
        <v>55</v>
      </c>
      <c r="J78" s="3" t="s">
        <v>18</v>
      </c>
      <c r="K78" s="3">
        <v>6.89</v>
      </c>
    </row>
    <row r="79" spans="1:11" ht="17.25" customHeight="1" x14ac:dyDescent="0.25">
      <c r="A79" s="3" t="str">
        <f>HYPERLINK("http://dev.cottongen.org/node/621","qFEL.TSP-BNL1227")</f>
        <v>qFEL.TSP-BNL1227</v>
      </c>
      <c r="B79" s="3" t="s">
        <v>87</v>
      </c>
      <c r="C79" s="3" t="s">
        <v>152</v>
      </c>
      <c r="D79" s="3" t="s">
        <v>88</v>
      </c>
      <c r="E79" s="3" t="s">
        <v>26</v>
      </c>
      <c r="F79" s="3" t="s">
        <v>18</v>
      </c>
      <c r="G79" s="3" t="s">
        <v>153</v>
      </c>
      <c r="H79" s="3" t="s">
        <v>18</v>
      </c>
      <c r="I79" s="3" t="s">
        <v>18</v>
      </c>
      <c r="J79" s="3" t="s">
        <v>18</v>
      </c>
      <c r="K79" s="3" t="s">
        <v>18</v>
      </c>
    </row>
    <row r="80" spans="1:11" ht="17.25" customHeight="1" x14ac:dyDescent="0.25">
      <c r="A80" s="3" t="str">
        <f>HYPERLINK("http://dev.cottongen.org/node/622","qFEL.TSP-BNL2495")</f>
        <v>qFEL.TSP-BNL2495</v>
      </c>
      <c r="B80" s="3" t="s">
        <v>87</v>
      </c>
      <c r="C80" s="3" t="s">
        <v>152</v>
      </c>
      <c r="D80" s="3" t="s">
        <v>88</v>
      </c>
      <c r="E80" s="3" t="s">
        <v>26</v>
      </c>
      <c r="F80" s="3" t="s">
        <v>18</v>
      </c>
      <c r="G80" s="3" t="s">
        <v>30</v>
      </c>
      <c r="H80" s="3" t="s">
        <v>18</v>
      </c>
      <c r="I80" s="3" t="s">
        <v>18</v>
      </c>
      <c r="J80" s="3" t="s">
        <v>18</v>
      </c>
      <c r="K80" s="3" t="s">
        <v>18</v>
      </c>
    </row>
    <row r="81" spans="1:11" ht="17.25" customHeight="1" x14ac:dyDescent="0.25">
      <c r="A81" s="3" t="str">
        <f>HYPERLINK("http://dev.cottongen.org/node/623","qFEL.TSP-BNL2960")</f>
        <v>qFEL.TSP-BNL2960</v>
      </c>
      <c r="B81" s="3" t="s">
        <v>87</v>
      </c>
      <c r="C81" s="3" t="s">
        <v>152</v>
      </c>
      <c r="D81" s="3" t="s">
        <v>88</v>
      </c>
      <c r="E81" s="3" t="s">
        <v>26</v>
      </c>
      <c r="F81" s="3" t="s">
        <v>18</v>
      </c>
      <c r="G81" s="3" t="s">
        <v>154</v>
      </c>
      <c r="H81" s="3" t="s">
        <v>18</v>
      </c>
      <c r="I81" s="3" t="s">
        <v>18</v>
      </c>
      <c r="J81" s="3" t="s">
        <v>18</v>
      </c>
      <c r="K81" s="3" t="s">
        <v>18</v>
      </c>
    </row>
    <row r="82" spans="1:11" ht="17.25" customHeight="1" x14ac:dyDescent="0.25">
      <c r="A82" s="3" t="str">
        <f>HYPERLINK("http://dev.cottongen.org/node/624","qFEL.TSP-BNL3071")</f>
        <v>qFEL.TSP-BNL3071</v>
      </c>
      <c r="B82" s="3" t="s">
        <v>87</v>
      </c>
      <c r="C82" s="3" t="s">
        <v>152</v>
      </c>
      <c r="D82" s="3" t="s">
        <v>88</v>
      </c>
      <c r="E82" s="3" t="s">
        <v>26</v>
      </c>
      <c r="F82" s="3" t="s">
        <v>18</v>
      </c>
      <c r="G82" s="3" t="s">
        <v>32</v>
      </c>
      <c r="H82" s="3" t="s">
        <v>18</v>
      </c>
      <c r="I82" s="3" t="s">
        <v>18</v>
      </c>
      <c r="J82" s="3" t="s">
        <v>18</v>
      </c>
      <c r="K82" s="3" t="s">
        <v>18</v>
      </c>
    </row>
    <row r="83" spans="1:11" ht="17.25" customHeight="1" x14ac:dyDescent="0.25">
      <c r="A83" s="3" t="str">
        <f>HYPERLINK("http://dev.cottongen.org/node/625","qFEL.TSP-BNL3445")</f>
        <v>qFEL.TSP-BNL3445</v>
      </c>
      <c r="B83" s="3" t="s">
        <v>87</v>
      </c>
      <c r="C83" s="3" t="s">
        <v>152</v>
      </c>
      <c r="D83" s="3" t="s">
        <v>88</v>
      </c>
      <c r="E83" s="3" t="s">
        <v>26</v>
      </c>
      <c r="F83" s="3" t="s">
        <v>18</v>
      </c>
      <c r="G83" s="3" t="s">
        <v>75</v>
      </c>
      <c r="H83" s="3" t="s">
        <v>18</v>
      </c>
      <c r="I83" s="3" t="s">
        <v>18</v>
      </c>
      <c r="J83" s="3" t="s">
        <v>18</v>
      </c>
      <c r="K83" s="3" t="s">
        <v>18</v>
      </c>
    </row>
    <row r="84" spans="1:11" ht="17.25" customHeight="1" x14ac:dyDescent="0.25">
      <c r="A84" s="3" t="str">
        <f>HYPERLINK("http://dev.cottongen.org/node/626","qFEL.TSP-CIR148")</f>
        <v>qFEL.TSP-CIR148</v>
      </c>
      <c r="B84" s="3" t="s">
        <v>87</v>
      </c>
      <c r="C84" s="3" t="s">
        <v>152</v>
      </c>
      <c r="D84" s="3" t="s">
        <v>88</v>
      </c>
      <c r="E84" s="3" t="s">
        <v>26</v>
      </c>
      <c r="F84" s="3" t="s">
        <v>18</v>
      </c>
      <c r="G84" s="3" t="s">
        <v>78</v>
      </c>
      <c r="H84" s="3" t="s">
        <v>18</v>
      </c>
      <c r="I84" s="3" t="s">
        <v>18</v>
      </c>
      <c r="J84" s="3" t="s">
        <v>18</v>
      </c>
      <c r="K84" s="3" t="s">
        <v>18</v>
      </c>
    </row>
    <row r="85" spans="1:11" ht="17.25" customHeight="1" x14ac:dyDescent="0.25">
      <c r="A85" s="3" t="str">
        <f>HYPERLINK("http://dev.cottongen.org/node/627","qFEL.TSP-CIR293")</f>
        <v>qFEL.TSP-CIR293</v>
      </c>
      <c r="B85" s="3" t="s">
        <v>87</v>
      </c>
      <c r="C85" s="3" t="s">
        <v>152</v>
      </c>
      <c r="D85" s="3" t="s">
        <v>88</v>
      </c>
      <c r="E85" s="3" t="s">
        <v>26</v>
      </c>
      <c r="F85" s="3" t="s">
        <v>18</v>
      </c>
      <c r="G85" s="3" t="s">
        <v>155</v>
      </c>
      <c r="H85" s="3" t="s">
        <v>18</v>
      </c>
      <c r="I85" s="3" t="s">
        <v>18</v>
      </c>
      <c r="J85" s="3" t="s">
        <v>18</v>
      </c>
      <c r="K85" s="3" t="s">
        <v>18</v>
      </c>
    </row>
    <row r="86" spans="1:11" ht="17.25" customHeight="1" x14ac:dyDescent="0.25">
      <c r="A86" s="3" t="str">
        <f>HYPERLINK("http://dev.cottongen.org/node/628","qFF.TP-BC3F2-ch1.1")</f>
        <v>qFF.TP-BC3F2-ch1.1</v>
      </c>
      <c r="B86" s="3" t="s">
        <v>157</v>
      </c>
      <c r="C86" s="3" t="s">
        <v>156</v>
      </c>
      <c r="D86" s="3" t="s">
        <v>158</v>
      </c>
      <c r="E86" s="3" t="s">
        <v>95</v>
      </c>
      <c r="F86" s="3" t="s">
        <v>18</v>
      </c>
      <c r="G86" s="3" t="s">
        <v>159</v>
      </c>
      <c r="H86" s="3" t="s">
        <v>18</v>
      </c>
      <c r="I86" s="3" t="s">
        <v>18</v>
      </c>
      <c r="J86" s="3" t="s">
        <v>160</v>
      </c>
      <c r="K86" s="3" t="s">
        <v>161</v>
      </c>
    </row>
    <row r="87" spans="1:11" ht="17.25" customHeight="1" x14ac:dyDescent="0.25">
      <c r="A87" s="3" t="str">
        <f>HYPERLINK("http://dev.cottongen.org/node/629","qFF.TP-BC3F2-ch1.2")</f>
        <v>qFF.TP-BC3F2-ch1.2</v>
      </c>
      <c r="B87" s="3" t="s">
        <v>157</v>
      </c>
      <c r="C87" s="3" t="s">
        <v>162</v>
      </c>
      <c r="D87" s="3" t="s">
        <v>158</v>
      </c>
      <c r="E87" s="3" t="s">
        <v>95</v>
      </c>
      <c r="F87" s="3" t="s">
        <v>18</v>
      </c>
      <c r="G87" s="3" t="s">
        <v>163</v>
      </c>
      <c r="H87" s="3" t="s">
        <v>18</v>
      </c>
      <c r="I87" s="3" t="s">
        <v>18</v>
      </c>
      <c r="J87" s="3" t="s">
        <v>164</v>
      </c>
      <c r="K87" s="3" t="s">
        <v>165</v>
      </c>
    </row>
    <row r="88" spans="1:11" ht="17.25" customHeight="1" x14ac:dyDescent="0.25">
      <c r="A88" s="3" t="str">
        <f>HYPERLINK("http://dev.cottongen.org/node/630","qFF.TP-BC3F2-ch1.3")</f>
        <v>qFF.TP-BC3F2-ch1.3</v>
      </c>
      <c r="B88" s="3" t="s">
        <v>157</v>
      </c>
      <c r="C88" s="3" t="s">
        <v>166</v>
      </c>
      <c r="D88" s="3" t="s">
        <v>158</v>
      </c>
      <c r="E88" s="3" t="s">
        <v>95</v>
      </c>
      <c r="F88" s="3" t="s">
        <v>18</v>
      </c>
      <c r="G88" s="3" t="s">
        <v>167</v>
      </c>
      <c r="H88" s="3" t="s">
        <v>18</v>
      </c>
      <c r="I88" s="3" t="s">
        <v>18</v>
      </c>
      <c r="J88" s="3">
        <v>1.82</v>
      </c>
      <c r="K88" s="3">
        <v>12</v>
      </c>
    </row>
    <row r="89" spans="1:11" ht="17.25" customHeight="1" x14ac:dyDescent="0.25">
      <c r="A89" s="3" t="str">
        <f>HYPERLINK("http://dev.cottongen.org/node/631","qFF.TP-BC3F2-ch2.1")</f>
        <v>qFF.TP-BC3F2-ch2.1</v>
      </c>
      <c r="B89" s="3" t="s">
        <v>157</v>
      </c>
      <c r="C89" s="3" t="s">
        <v>168</v>
      </c>
      <c r="D89" s="3" t="s">
        <v>158</v>
      </c>
      <c r="E89" s="3" t="s">
        <v>95</v>
      </c>
      <c r="F89" s="3" t="s">
        <v>18</v>
      </c>
      <c r="G89" s="3" t="s">
        <v>102</v>
      </c>
      <c r="H89" s="3" t="s">
        <v>18</v>
      </c>
      <c r="I89" s="3" t="s">
        <v>18</v>
      </c>
      <c r="J89" s="3" t="s">
        <v>169</v>
      </c>
      <c r="K89" s="3" t="s">
        <v>170</v>
      </c>
    </row>
    <row r="90" spans="1:11" ht="17.25" customHeight="1" x14ac:dyDescent="0.25">
      <c r="A90" s="3" t="str">
        <f>HYPERLINK("http://dev.cottongen.org/node/632","qFF.TP-BC3F2-ch5.1")</f>
        <v>qFF.TP-BC3F2-ch5.1</v>
      </c>
      <c r="B90" s="3" t="s">
        <v>157</v>
      </c>
      <c r="C90" s="3" t="s">
        <v>171</v>
      </c>
      <c r="D90" s="3" t="s">
        <v>158</v>
      </c>
      <c r="E90" s="3" t="s">
        <v>95</v>
      </c>
      <c r="F90" s="3" t="s">
        <v>18</v>
      </c>
      <c r="G90" s="3" t="s">
        <v>172</v>
      </c>
      <c r="H90" s="3" t="s">
        <v>18</v>
      </c>
      <c r="I90" s="3" t="s">
        <v>18</v>
      </c>
      <c r="J90" s="3">
        <v>0.42</v>
      </c>
      <c r="K90" s="3">
        <v>36</v>
      </c>
    </row>
    <row r="91" spans="1:11" ht="17.25" customHeight="1" x14ac:dyDescent="0.25">
      <c r="A91" s="3" t="str">
        <f>HYPERLINK("http://dev.cottongen.org/node/633","qFF.TP-BC3F2-ch5.2")</f>
        <v>qFF.TP-BC3F2-ch5.2</v>
      </c>
      <c r="B91" s="3" t="s">
        <v>157</v>
      </c>
      <c r="C91" s="3" t="s">
        <v>173</v>
      </c>
      <c r="D91" s="3" t="s">
        <v>158</v>
      </c>
      <c r="E91" s="3" t="s">
        <v>95</v>
      </c>
      <c r="F91" s="3" t="s">
        <v>18</v>
      </c>
      <c r="G91" s="3" t="s">
        <v>174</v>
      </c>
      <c r="H91" s="3" t="s">
        <v>18</v>
      </c>
      <c r="I91" s="3" t="s">
        <v>18</v>
      </c>
      <c r="J91" s="3">
        <v>-0.08</v>
      </c>
      <c r="K91" s="3">
        <v>14</v>
      </c>
    </row>
    <row r="92" spans="1:11" ht="17.25" customHeight="1" x14ac:dyDescent="0.25">
      <c r="A92" s="3" t="str">
        <f>HYPERLINK("http://dev.cottongen.org/node/634","qFF.TP-BC3F2-ch6.1")</f>
        <v>qFF.TP-BC3F2-ch6.1</v>
      </c>
      <c r="B92" s="3" t="s">
        <v>157</v>
      </c>
      <c r="C92" s="3" t="s">
        <v>175</v>
      </c>
      <c r="D92" s="3" t="s">
        <v>158</v>
      </c>
      <c r="E92" s="3" t="s">
        <v>95</v>
      </c>
      <c r="F92" s="3" t="s">
        <v>18</v>
      </c>
      <c r="G92" s="3" t="s">
        <v>110</v>
      </c>
      <c r="H92" s="3" t="s">
        <v>18</v>
      </c>
      <c r="I92" s="3" t="s">
        <v>18</v>
      </c>
      <c r="J92" s="3">
        <v>0.99</v>
      </c>
      <c r="K92" s="3">
        <v>20</v>
      </c>
    </row>
    <row r="93" spans="1:11" ht="17.25" customHeight="1" x14ac:dyDescent="0.25">
      <c r="A93" s="3" t="str">
        <f>HYPERLINK("http://dev.cottongen.org/node/635","qFF.TP-BC3F2-ch6.2")</f>
        <v>qFF.TP-BC3F2-ch6.2</v>
      </c>
      <c r="B93" s="3" t="s">
        <v>157</v>
      </c>
      <c r="C93" s="3" t="s">
        <v>176</v>
      </c>
      <c r="D93" s="3" t="s">
        <v>158</v>
      </c>
      <c r="E93" s="3" t="s">
        <v>95</v>
      </c>
      <c r="F93" s="3" t="s">
        <v>18</v>
      </c>
      <c r="G93" s="3" t="s">
        <v>177</v>
      </c>
      <c r="H93" s="3" t="s">
        <v>18</v>
      </c>
      <c r="I93" s="3" t="s">
        <v>18</v>
      </c>
      <c r="J93" s="3" t="s">
        <v>178</v>
      </c>
      <c r="K93" s="3" t="s">
        <v>179</v>
      </c>
    </row>
    <row r="94" spans="1:11" ht="17.25" customHeight="1" x14ac:dyDescent="0.25">
      <c r="A94" s="3" t="str">
        <f>HYPERLINK("http://dev.cottongen.org/node/636","qFF.TP-BC3F2-ch10.1")</f>
        <v>qFF.TP-BC3F2-ch10.1</v>
      </c>
      <c r="B94" s="3" t="s">
        <v>157</v>
      </c>
      <c r="C94" s="3" t="s">
        <v>180</v>
      </c>
      <c r="D94" s="3" t="s">
        <v>158</v>
      </c>
      <c r="E94" s="3" t="s">
        <v>95</v>
      </c>
      <c r="F94" s="3" t="s">
        <v>18</v>
      </c>
      <c r="G94" s="3" t="s">
        <v>181</v>
      </c>
      <c r="H94" s="3" t="s">
        <v>18</v>
      </c>
      <c r="I94" s="3" t="s">
        <v>18</v>
      </c>
      <c r="J94" s="3">
        <v>-0.95</v>
      </c>
      <c r="K94" s="3">
        <v>25</v>
      </c>
    </row>
    <row r="95" spans="1:11" ht="17.25" customHeight="1" x14ac:dyDescent="0.25">
      <c r="A95" s="3" t="str">
        <f>HYPERLINK("http://dev.cottongen.org/node/637","qFF.TP-BC3F2-ch12.1")</f>
        <v>qFF.TP-BC3F2-ch12.1</v>
      </c>
      <c r="B95" s="3" t="s">
        <v>157</v>
      </c>
      <c r="C95" s="3" t="s">
        <v>182</v>
      </c>
      <c r="D95" s="3" t="s">
        <v>158</v>
      </c>
      <c r="E95" s="3" t="s">
        <v>95</v>
      </c>
      <c r="F95" s="3" t="s">
        <v>18</v>
      </c>
      <c r="G95" s="3" t="s">
        <v>183</v>
      </c>
      <c r="H95" s="3" t="s">
        <v>18</v>
      </c>
      <c r="I95" s="3" t="s">
        <v>18</v>
      </c>
      <c r="J95" s="3" t="s">
        <v>184</v>
      </c>
      <c r="K95" s="3" t="s">
        <v>185</v>
      </c>
    </row>
    <row r="96" spans="1:11" ht="17.25" customHeight="1" x14ac:dyDescent="0.25">
      <c r="A96" s="3" t="str">
        <f>HYPERLINK("http://dev.cottongen.org/node/638","qFF.TP-BC3F2-ch12.2")</f>
        <v>qFF.TP-BC3F2-ch12.2</v>
      </c>
      <c r="B96" s="3" t="s">
        <v>157</v>
      </c>
      <c r="C96" s="3" t="s">
        <v>186</v>
      </c>
      <c r="D96" s="3" t="s">
        <v>158</v>
      </c>
      <c r="E96" s="3" t="s">
        <v>95</v>
      </c>
      <c r="F96" s="3" t="s">
        <v>18</v>
      </c>
      <c r="G96" s="3" t="s">
        <v>112</v>
      </c>
      <c r="H96" s="3" t="s">
        <v>18</v>
      </c>
      <c r="I96" s="3" t="s">
        <v>18</v>
      </c>
      <c r="J96" s="3">
        <v>-0.56999999999999995</v>
      </c>
      <c r="K96" s="3">
        <v>13</v>
      </c>
    </row>
    <row r="97" spans="1:11" ht="17.25" customHeight="1" x14ac:dyDescent="0.25">
      <c r="A97" s="3" t="str">
        <f>HYPERLINK("http://dev.cottongen.org/node/639","qFF.TP-BC3F2-ch14.1")</f>
        <v>qFF.TP-BC3F2-ch14.1</v>
      </c>
      <c r="B97" s="3" t="s">
        <v>157</v>
      </c>
      <c r="C97" s="3" t="s">
        <v>187</v>
      </c>
      <c r="D97" s="3" t="s">
        <v>158</v>
      </c>
      <c r="E97" s="3" t="s">
        <v>95</v>
      </c>
      <c r="F97" s="3" t="s">
        <v>18</v>
      </c>
      <c r="G97" s="3" t="s">
        <v>188</v>
      </c>
      <c r="H97" s="3" t="s">
        <v>18</v>
      </c>
      <c r="I97" s="3" t="s">
        <v>18</v>
      </c>
      <c r="J97" s="3" t="s">
        <v>189</v>
      </c>
      <c r="K97" s="3" t="s">
        <v>190</v>
      </c>
    </row>
    <row r="98" spans="1:11" ht="17.25" customHeight="1" x14ac:dyDescent="0.25">
      <c r="A98" s="3" t="str">
        <f>HYPERLINK("http://dev.cottongen.org/node/640","qFF.TP-BC3F2-ch14.2")</f>
        <v>qFF.TP-BC3F2-ch14.2</v>
      </c>
      <c r="B98" s="3" t="s">
        <v>157</v>
      </c>
      <c r="C98" s="3" t="s">
        <v>191</v>
      </c>
      <c r="D98" s="3" t="s">
        <v>158</v>
      </c>
      <c r="E98" s="3" t="s">
        <v>95</v>
      </c>
      <c r="F98" s="3" t="s">
        <v>18</v>
      </c>
      <c r="G98" s="3" t="s">
        <v>192</v>
      </c>
      <c r="H98" s="3" t="s">
        <v>18</v>
      </c>
      <c r="I98" s="3" t="s">
        <v>18</v>
      </c>
      <c r="J98" s="3" t="s">
        <v>193</v>
      </c>
      <c r="K98" s="3" t="s">
        <v>194</v>
      </c>
    </row>
    <row r="99" spans="1:11" ht="17.25" customHeight="1" x14ac:dyDescent="0.25">
      <c r="A99" s="3" t="str">
        <f>HYPERLINK("http://dev.cottongen.org/node/641","qFF.TP-BC3F2-ch15.1")</f>
        <v>qFF.TP-BC3F2-ch15.1</v>
      </c>
      <c r="B99" s="3" t="s">
        <v>157</v>
      </c>
      <c r="C99" s="3" t="s">
        <v>195</v>
      </c>
      <c r="D99" s="3" t="s">
        <v>158</v>
      </c>
      <c r="E99" s="3" t="s">
        <v>95</v>
      </c>
      <c r="F99" s="3" t="s">
        <v>18</v>
      </c>
      <c r="G99" s="3" t="s">
        <v>196</v>
      </c>
      <c r="H99" s="3" t="s">
        <v>18</v>
      </c>
      <c r="I99" s="3" t="s">
        <v>18</v>
      </c>
      <c r="J99" s="3" t="s">
        <v>18</v>
      </c>
      <c r="K99" s="3">
        <v>10</v>
      </c>
    </row>
    <row r="100" spans="1:11" ht="17.25" customHeight="1" x14ac:dyDescent="0.25">
      <c r="A100" s="3" t="str">
        <f>HYPERLINK("http://dev.cottongen.org/node/642","qFF.TP-BC3F2-ch17.1")</f>
        <v>qFF.TP-BC3F2-ch17.1</v>
      </c>
      <c r="B100" s="3" t="s">
        <v>157</v>
      </c>
      <c r="C100" s="3" t="s">
        <v>197</v>
      </c>
      <c r="D100" s="3" t="s">
        <v>158</v>
      </c>
      <c r="E100" s="3" t="s">
        <v>95</v>
      </c>
      <c r="F100" s="3" t="s">
        <v>18</v>
      </c>
      <c r="G100" s="3" t="s">
        <v>198</v>
      </c>
      <c r="H100" s="3" t="s">
        <v>18</v>
      </c>
      <c r="I100" s="3" t="s">
        <v>18</v>
      </c>
      <c r="J100" s="3">
        <v>-0.82</v>
      </c>
      <c r="K100" s="3">
        <v>13</v>
      </c>
    </row>
    <row r="101" spans="1:11" ht="17.25" customHeight="1" x14ac:dyDescent="0.25">
      <c r="A101" s="3" t="str">
        <f>HYPERLINK("http://dev.cottongen.org/node/643","qFF.TP-BC3F2-ch18.1")</f>
        <v>qFF.TP-BC3F2-ch18.1</v>
      </c>
      <c r="B101" s="3" t="s">
        <v>157</v>
      </c>
      <c r="C101" s="3" t="s">
        <v>199</v>
      </c>
      <c r="D101" s="3" t="s">
        <v>158</v>
      </c>
      <c r="E101" s="3" t="s">
        <v>95</v>
      </c>
      <c r="F101" s="3" t="s">
        <v>18</v>
      </c>
      <c r="G101" s="3" t="s">
        <v>200</v>
      </c>
      <c r="H101" s="3" t="s">
        <v>18</v>
      </c>
      <c r="I101" s="3" t="s">
        <v>18</v>
      </c>
      <c r="J101" s="3" t="s">
        <v>18</v>
      </c>
      <c r="K101" s="3">
        <v>19</v>
      </c>
    </row>
    <row r="102" spans="1:11" ht="17.25" customHeight="1" x14ac:dyDescent="0.25">
      <c r="A102" s="3" t="str">
        <f>HYPERLINK("http://dev.cottongen.org/node/644","qFF.TP-BC3F2-ch18.2")</f>
        <v>qFF.TP-BC3F2-ch18.2</v>
      </c>
      <c r="B102" s="3" t="s">
        <v>157</v>
      </c>
      <c r="C102" s="3" t="s">
        <v>201</v>
      </c>
      <c r="D102" s="3" t="s">
        <v>158</v>
      </c>
      <c r="E102" s="3" t="s">
        <v>95</v>
      </c>
      <c r="F102" s="3" t="s">
        <v>18</v>
      </c>
      <c r="G102" s="3" t="s">
        <v>126</v>
      </c>
      <c r="H102" s="3" t="s">
        <v>18</v>
      </c>
      <c r="I102" s="3" t="s">
        <v>18</v>
      </c>
      <c r="J102" s="3" t="s">
        <v>18</v>
      </c>
      <c r="K102" s="3">
        <v>9</v>
      </c>
    </row>
    <row r="103" spans="1:11" ht="17.25" customHeight="1" x14ac:dyDescent="0.25">
      <c r="A103" s="3" t="str">
        <f>HYPERLINK("http://dev.cottongen.org/node/645","qFF.TP-BC3F2-ch20.1")</f>
        <v>qFF.TP-BC3F2-ch20.1</v>
      </c>
      <c r="B103" s="3" t="s">
        <v>157</v>
      </c>
      <c r="C103" s="3" t="s">
        <v>202</v>
      </c>
      <c r="D103" s="3" t="s">
        <v>158</v>
      </c>
      <c r="E103" s="3" t="s">
        <v>95</v>
      </c>
      <c r="F103" s="3" t="s">
        <v>18</v>
      </c>
      <c r="G103" s="3" t="s">
        <v>203</v>
      </c>
      <c r="H103" s="3" t="s">
        <v>18</v>
      </c>
      <c r="I103" s="3" t="s">
        <v>18</v>
      </c>
      <c r="J103" s="3">
        <v>0.22</v>
      </c>
      <c r="K103" s="3">
        <v>11</v>
      </c>
    </row>
    <row r="104" spans="1:11" ht="17.25" customHeight="1" x14ac:dyDescent="0.25">
      <c r="A104" s="3" t="str">
        <f>HYPERLINK("http://dev.cottongen.org/node/646","qFF.TP-BC3F2-ch20.2")</f>
        <v>qFF.TP-BC3F2-ch20.2</v>
      </c>
      <c r="B104" s="3" t="s">
        <v>157</v>
      </c>
      <c r="C104" s="3" t="s">
        <v>204</v>
      </c>
      <c r="D104" s="3" t="s">
        <v>158</v>
      </c>
      <c r="E104" s="3" t="s">
        <v>95</v>
      </c>
      <c r="F104" s="3" t="s">
        <v>18</v>
      </c>
      <c r="G104" s="3" t="s">
        <v>205</v>
      </c>
      <c r="H104" s="3" t="s">
        <v>18</v>
      </c>
      <c r="I104" s="3" t="s">
        <v>18</v>
      </c>
      <c r="J104" s="3">
        <v>-0.38</v>
      </c>
      <c r="K104" s="3">
        <v>10</v>
      </c>
    </row>
    <row r="105" spans="1:11" ht="17.25" customHeight="1" x14ac:dyDescent="0.25">
      <c r="A105" s="3" t="str">
        <f>HYPERLINK("http://dev.cottongen.org/node/647","qFF.TP-BC3F2-ch20.3")</f>
        <v>qFF.TP-BC3F2-ch20.3</v>
      </c>
      <c r="B105" s="3" t="s">
        <v>157</v>
      </c>
      <c r="C105" s="3" t="s">
        <v>206</v>
      </c>
      <c r="D105" s="3" t="s">
        <v>158</v>
      </c>
      <c r="E105" s="3" t="s">
        <v>95</v>
      </c>
      <c r="F105" s="3" t="s">
        <v>18</v>
      </c>
      <c r="G105" s="3" t="s">
        <v>207</v>
      </c>
      <c r="H105" s="3" t="s">
        <v>18</v>
      </c>
      <c r="I105" s="3" t="s">
        <v>18</v>
      </c>
      <c r="J105" s="3" t="s">
        <v>18</v>
      </c>
      <c r="K105" s="3">
        <v>12</v>
      </c>
    </row>
    <row r="106" spans="1:11" ht="17.25" customHeight="1" x14ac:dyDescent="0.25">
      <c r="A106" s="3" t="str">
        <f>HYPERLINK("http://dev.cottongen.org/node/648","qFF.TP-BC3F2-ch25.1")</f>
        <v>qFF.TP-BC3F2-ch25.1</v>
      </c>
      <c r="B106" s="3" t="s">
        <v>157</v>
      </c>
      <c r="C106" s="3" t="s">
        <v>208</v>
      </c>
      <c r="D106" s="3" t="s">
        <v>158</v>
      </c>
      <c r="E106" s="3" t="s">
        <v>95</v>
      </c>
      <c r="F106" s="3" t="s">
        <v>18</v>
      </c>
      <c r="G106" s="3" t="s">
        <v>209</v>
      </c>
      <c r="H106" s="3" t="s">
        <v>18</v>
      </c>
      <c r="I106" s="3" t="s">
        <v>18</v>
      </c>
      <c r="J106" s="3" t="s">
        <v>210</v>
      </c>
      <c r="K106" s="3" t="s">
        <v>211</v>
      </c>
    </row>
    <row r="107" spans="1:11" ht="17.25" customHeight="1" x14ac:dyDescent="0.25">
      <c r="A107" s="3" t="str">
        <f>HYPERLINK("http://dev.cottongen.org/node/649","qFF.TP-BC3F2-ch26.1")</f>
        <v>qFF.TP-BC3F2-ch26.1</v>
      </c>
      <c r="B107" s="3" t="s">
        <v>157</v>
      </c>
      <c r="C107" s="3" t="s">
        <v>212</v>
      </c>
      <c r="D107" s="3" t="s">
        <v>158</v>
      </c>
      <c r="E107" s="3" t="s">
        <v>95</v>
      </c>
      <c r="F107" s="3" t="s">
        <v>18</v>
      </c>
      <c r="G107" s="3" t="s">
        <v>213</v>
      </c>
      <c r="H107" s="3" t="s">
        <v>18</v>
      </c>
      <c r="I107" s="3" t="s">
        <v>18</v>
      </c>
      <c r="J107" s="3">
        <v>0.43</v>
      </c>
      <c r="K107" s="3">
        <v>10</v>
      </c>
    </row>
    <row r="108" spans="1:11" ht="17.25" customHeight="1" x14ac:dyDescent="0.25">
      <c r="A108" s="3" t="str">
        <f>HYPERLINK("http://dev.cottongen.org/node/650","qFF.TP-BC3F2-ch11.1")</f>
        <v>qFF.TP-BC3F2-ch11.1</v>
      </c>
      <c r="B108" s="3" t="s">
        <v>157</v>
      </c>
      <c r="C108" s="3" t="s">
        <v>214</v>
      </c>
      <c r="D108" s="3" t="s">
        <v>158</v>
      </c>
      <c r="E108" s="3" t="s">
        <v>95</v>
      </c>
      <c r="F108" s="3" t="s">
        <v>18</v>
      </c>
      <c r="G108" s="3" t="s">
        <v>215</v>
      </c>
      <c r="H108" s="3" t="s">
        <v>18</v>
      </c>
      <c r="I108" s="3" t="s">
        <v>18</v>
      </c>
      <c r="J108" s="3">
        <v>-1.18</v>
      </c>
      <c r="K108" s="3">
        <v>16</v>
      </c>
    </row>
    <row r="109" spans="1:11" ht="17.25" customHeight="1" x14ac:dyDescent="0.25">
      <c r="A109" s="3" t="str">
        <f>HYPERLINK("http://dev.cottongen.org/node/651","qFF.TP-BC3F2-ch11.2")</f>
        <v>qFF.TP-BC3F2-ch11.2</v>
      </c>
      <c r="B109" s="3" t="s">
        <v>157</v>
      </c>
      <c r="C109" s="3" t="s">
        <v>216</v>
      </c>
      <c r="D109" s="3" t="s">
        <v>158</v>
      </c>
      <c r="E109" s="3" t="s">
        <v>95</v>
      </c>
      <c r="F109" s="3" t="s">
        <v>18</v>
      </c>
      <c r="G109" s="3" t="s">
        <v>217</v>
      </c>
      <c r="H109" s="3" t="s">
        <v>18</v>
      </c>
      <c r="I109" s="3" t="s">
        <v>18</v>
      </c>
      <c r="J109" s="3" t="s">
        <v>18</v>
      </c>
      <c r="K109" s="3">
        <v>8</v>
      </c>
    </row>
    <row r="110" spans="1:11" ht="17.25" customHeight="1" x14ac:dyDescent="0.25">
      <c r="A110" s="3" t="str">
        <f>HYPERLINK("http://dev.cottongen.org/node/652","qFF.TP-BC3F2-ch21.1")</f>
        <v>qFF.TP-BC3F2-ch21.1</v>
      </c>
      <c r="B110" s="3" t="s">
        <v>157</v>
      </c>
      <c r="C110" s="3" t="s">
        <v>218</v>
      </c>
      <c r="D110" s="3" t="s">
        <v>158</v>
      </c>
      <c r="E110" s="3" t="s">
        <v>95</v>
      </c>
      <c r="F110" s="3" t="s">
        <v>18</v>
      </c>
      <c r="G110" s="3" t="s">
        <v>219</v>
      </c>
      <c r="H110" s="3" t="s">
        <v>18</v>
      </c>
      <c r="I110" s="3" t="s">
        <v>18</v>
      </c>
      <c r="J110" s="3">
        <v>0.39</v>
      </c>
      <c r="K110" s="3">
        <v>32</v>
      </c>
    </row>
    <row r="111" spans="1:11" ht="17.25" customHeight="1" x14ac:dyDescent="0.25">
      <c r="A111" s="3" t="str">
        <f>HYPERLINK("http://dev.cottongen.org/node/653","qFF.TP-BC3F2-ch21.2")</f>
        <v>qFF.TP-BC3F2-ch21.2</v>
      </c>
      <c r="B111" s="3" t="s">
        <v>157</v>
      </c>
      <c r="C111" s="3" t="s">
        <v>220</v>
      </c>
      <c r="D111" s="3" t="s">
        <v>158</v>
      </c>
      <c r="E111" s="3" t="s">
        <v>95</v>
      </c>
      <c r="F111" s="3" t="s">
        <v>18</v>
      </c>
      <c r="G111" s="3" t="s">
        <v>221</v>
      </c>
      <c r="H111" s="3" t="s">
        <v>18</v>
      </c>
      <c r="I111" s="3" t="s">
        <v>18</v>
      </c>
      <c r="J111" s="3" t="s">
        <v>18</v>
      </c>
      <c r="K111" s="3">
        <v>14</v>
      </c>
    </row>
    <row r="112" spans="1:11" ht="17.25" customHeight="1" x14ac:dyDescent="0.25">
      <c r="A112" s="3" t="str">
        <f>HYPERLINK("http://dev.cottongen.org/node/654","qFF.TP-BC3F2-ch24.1")</f>
        <v>qFF.TP-BC3F2-ch24.1</v>
      </c>
      <c r="B112" s="3" t="s">
        <v>157</v>
      </c>
      <c r="C112" s="3" t="s">
        <v>222</v>
      </c>
      <c r="D112" s="3" t="s">
        <v>158</v>
      </c>
      <c r="E112" s="3" t="s">
        <v>95</v>
      </c>
      <c r="F112" s="3" t="s">
        <v>18</v>
      </c>
      <c r="G112" s="3" t="s">
        <v>223</v>
      </c>
      <c r="H112" s="3" t="s">
        <v>18</v>
      </c>
      <c r="I112" s="3" t="s">
        <v>18</v>
      </c>
      <c r="J112" s="3">
        <v>7.0000000000000007E-2</v>
      </c>
      <c r="K112" s="3">
        <v>11</v>
      </c>
    </row>
    <row r="113" spans="1:11" ht="17.25" customHeight="1" x14ac:dyDescent="0.25">
      <c r="A113" s="3" t="str">
        <f>HYPERLINK("http://dev.cottongen.org/node/655","qFF.TP-BC3F2-ch19.1")</f>
        <v>qFF.TP-BC3F2-ch19.1</v>
      </c>
      <c r="B113" s="3" t="s">
        <v>157</v>
      </c>
      <c r="C113" s="3" t="s">
        <v>224</v>
      </c>
      <c r="D113" s="3" t="s">
        <v>158</v>
      </c>
      <c r="E113" s="3" t="s">
        <v>95</v>
      </c>
      <c r="F113" s="3" t="s">
        <v>18</v>
      </c>
      <c r="G113" s="3" t="s">
        <v>139</v>
      </c>
      <c r="H113" s="3" t="s">
        <v>18</v>
      </c>
      <c r="I113" s="3" t="s">
        <v>18</v>
      </c>
      <c r="J113" s="3">
        <v>0.86</v>
      </c>
      <c r="K113" s="3">
        <v>10</v>
      </c>
    </row>
    <row r="114" spans="1:11" ht="17.25" customHeight="1" x14ac:dyDescent="0.25">
      <c r="A114" s="3" t="str">
        <f>HYPERLINK("http://dev.cottongen.org/node/656","qFF.TP-BC3F2-ch19.2")</f>
        <v>qFF.TP-BC3F2-ch19.2</v>
      </c>
      <c r="B114" s="3" t="s">
        <v>157</v>
      </c>
      <c r="C114" s="3" t="s">
        <v>225</v>
      </c>
      <c r="D114" s="3" t="s">
        <v>158</v>
      </c>
      <c r="E114" s="3" t="s">
        <v>95</v>
      </c>
      <c r="F114" s="3" t="s">
        <v>18</v>
      </c>
      <c r="G114" s="3" t="s">
        <v>226</v>
      </c>
      <c r="H114" s="3" t="s">
        <v>18</v>
      </c>
      <c r="I114" s="3" t="s">
        <v>18</v>
      </c>
      <c r="J114" s="3">
        <v>1.02</v>
      </c>
      <c r="K114" s="3">
        <v>12</v>
      </c>
    </row>
    <row r="115" spans="1:11" ht="17.25" customHeight="1" x14ac:dyDescent="0.25">
      <c r="A115" s="3" t="str">
        <f>HYPERLINK("http://dev.cottongen.org/node/657","qFF.TP-BC3F2-ch19.3")</f>
        <v>qFF.TP-BC3F2-ch19.3</v>
      </c>
      <c r="B115" s="3" t="s">
        <v>157</v>
      </c>
      <c r="C115" s="3" t="s">
        <v>227</v>
      </c>
      <c r="D115" s="3" t="s">
        <v>158</v>
      </c>
      <c r="E115" s="3" t="s">
        <v>95</v>
      </c>
      <c r="F115" s="3" t="s">
        <v>18</v>
      </c>
      <c r="G115" s="3" t="s">
        <v>228</v>
      </c>
      <c r="H115" s="3" t="s">
        <v>18</v>
      </c>
      <c r="I115" s="3" t="s">
        <v>18</v>
      </c>
      <c r="J115" s="3" t="s">
        <v>18</v>
      </c>
      <c r="K115" s="3">
        <v>20</v>
      </c>
    </row>
    <row r="116" spans="1:11" ht="17.25" customHeight="1" x14ac:dyDescent="0.25">
      <c r="A116" s="3" t="str">
        <f>HYPERLINK("http://dev.cottongen.org/node/658","qFF.TP-BC3F2-ch19.4")</f>
        <v>qFF.TP-BC3F2-ch19.4</v>
      </c>
      <c r="B116" s="3" t="s">
        <v>157</v>
      </c>
      <c r="C116" s="3" t="s">
        <v>229</v>
      </c>
      <c r="D116" s="3" t="s">
        <v>158</v>
      </c>
      <c r="E116" s="3" t="s">
        <v>95</v>
      </c>
      <c r="F116" s="3" t="s">
        <v>18</v>
      </c>
      <c r="G116" s="3" t="s">
        <v>230</v>
      </c>
      <c r="H116" s="3" t="s">
        <v>18</v>
      </c>
      <c r="I116" s="3" t="s">
        <v>18</v>
      </c>
      <c r="J116" s="3">
        <v>12.26</v>
      </c>
      <c r="K116" s="3">
        <v>11</v>
      </c>
    </row>
    <row r="117" spans="1:11" ht="17.25" customHeight="1" x14ac:dyDescent="0.25">
      <c r="A117" s="3" t="str">
        <f>HYPERLINK("http://dev.cottongen.org/node/659","qFF.TP-BC3F2-pAR792.1")</f>
        <v>qFF.TP-BC3F2-pAR792.1</v>
      </c>
      <c r="B117" s="3" t="s">
        <v>157</v>
      </c>
      <c r="C117" s="3" t="s">
        <v>231</v>
      </c>
      <c r="D117" s="3" t="s">
        <v>158</v>
      </c>
      <c r="E117" s="3" t="s">
        <v>95</v>
      </c>
      <c r="F117" s="3" t="s">
        <v>18</v>
      </c>
      <c r="G117" s="3" t="s">
        <v>232</v>
      </c>
      <c r="H117" s="3" t="s">
        <v>18</v>
      </c>
      <c r="I117" s="3" t="s">
        <v>18</v>
      </c>
      <c r="J117" s="3" t="s">
        <v>18</v>
      </c>
      <c r="K117" s="3">
        <v>15</v>
      </c>
    </row>
    <row r="118" spans="1:11" ht="17.25" customHeight="1" x14ac:dyDescent="0.25">
      <c r="A118" s="3" t="str">
        <f>HYPERLINK("http://dev.cottongen.org/node/660","qFL.HP-ch8")</f>
        <v>qFL.HP-ch8</v>
      </c>
      <c r="B118" s="3" t="s">
        <v>234</v>
      </c>
      <c r="C118" s="3" t="s">
        <v>233</v>
      </c>
      <c r="D118" s="3" t="s">
        <v>235</v>
      </c>
      <c r="E118" s="3" t="s">
        <v>236</v>
      </c>
      <c r="F118" s="3" t="s">
        <v>237</v>
      </c>
      <c r="G118" s="3" t="s">
        <v>18</v>
      </c>
      <c r="H118" s="3" t="s">
        <v>238</v>
      </c>
      <c r="I118" s="3" t="s">
        <v>239</v>
      </c>
      <c r="J118" s="3">
        <v>1.28</v>
      </c>
      <c r="K118" s="3">
        <v>0.48799999999999999</v>
      </c>
    </row>
    <row r="119" spans="1:11" ht="17.25" customHeight="1" x14ac:dyDescent="0.25">
      <c r="A119" s="3" t="str">
        <f>HYPERLINK("http://dev.cottongen.org/node/661","qFL.HP-ch1")</f>
        <v>qFL.HP-ch1</v>
      </c>
      <c r="B119" s="3" t="s">
        <v>234</v>
      </c>
      <c r="C119" s="3" t="s">
        <v>240</v>
      </c>
      <c r="D119" s="3" t="s">
        <v>235</v>
      </c>
      <c r="E119" s="3" t="s">
        <v>236</v>
      </c>
      <c r="F119" s="3" t="s">
        <v>237</v>
      </c>
      <c r="G119" s="3" t="s">
        <v>18</v>
      </c>
      <c r="H119" s="3" t="s">
        <v>241</v>
      </c>
      <c r="I119" s="3" t="s">
        <v>239</v>
      </c>
      <c r="J119" s="3">
        <v>0.12</v>
      </c>
      <c r="K119" s="3">
        <v>0.27600000000000002</v>
      </c>
    </row>
    <row r="120" spans="1:11" ht="17.25" customHeight="1" x14ac:dyDescent="0.25">
      <c r="A120" s="3" t="str">
        <f>HYPERLINK("http://dev.cottongen.org/node/662","qFL.HP-ch6")</f>
        <v>qFL.HP-ch6</v>
      </c>
      <c r="B120" s="3" t="s">
        <v>234</v>
      </c>
      <c r="C120" s="3" t="s">
        <v>242</v>
      </c>
      <c r="D120" s="3" t="s">
        <v>235</v>
      </c>
      <c r="E120" s="3" t="s">
        <v>236</v>
      </c>
      <c r="F120" s="3" t="s">
        <v>237</v>
      </c>
      <c r="G120" s="3" t="s">
        <v>18</v>
      </c>
      <c r="H120" s="3" t="s">
        <v>243</v>
      </c>
      <c r="I120" s="3" t="s">
        <v>239</v>
      </c>
      <c r="J120" s="3">
        <v>1.06</v>
      </c>
      <c r="K120" s="3">
        <v>0.11</v>
      </c>
    </row>
    <row r="121" spans="1:11" ht="17.25" customHeight="1" x14ac:dyDescent="0.25">
      <c r="A121" s="3" t="str">
        <f>HYPERLINK("http://dev.cottongen.org/node/663","qFL.HP-ch9")</f>
        <v>qFL.HP-ch9</v>
      </c>
      <c r="B121" s="3" t="s">
        <v>234</v>
      </c>
      <c r="C121" s="3" t="s">
        <v>244</v>
      </c>
      <c r="D121" s="3" t="s">
        <v>235</v>
      </c>
      <c r="E121" s="3" t="s">
        <v>236</v>
      </c>
      <c r="F121" s="3" t="s">
        <v>237</v>
      </c>
      <c r="G121" s="3" t="s">
        <v>18</v>
      </c>
      <c r="H121" s="3" t="s">
        <v>245</v>
      </c>
      <c r="I121" s="3" t="s">
        <v>239</v>
      </c>
      <c r="J121" s="3">
        <v>-1.53</v>
      </c>
      <c r="K121" s="3">
        <v>0.19500000000000001</v>
      </c>
    </row>
    <row r="122" spans="1:11" ht="17.25" customHeight="1" x14ac:dyDescent="0.25">
      <c r="A122" s="3" t="str">
        <f>HYPERLINK("http://dev.cottongen.org/node/664","qFL.HP-ch14")</f>
        <v>qFL.HP-ch14</v>
      </c>
      <c r="B122" s="3" t="s">
        <v>234</v>
      </c>
      <c r="C122" s="3" t="s">
        <v>246</v>
      </c>
      <c r="D122" s="3" t="s">
        <v>235</v>
      </c>
      <c r="E122" s="3" t="s">
        <v>236</v>
      </c>
      <c r="F122" s="3" t="s">
        <v>237</v>
      </c>
      <c r="G122" s="3" t="s">
        <v>18</v>
      </c>
      <c r="H122" s="3" t="s">
        <v>247</v>
      </c>
      <c r="I122" s="3" t="s">
        <v>239</v>
      </c>
      <c r="J122" s="3">
        <v>0.17</v>
      </c>
      <c r="K122" s="3">
        <v>0.13400000000000001</v>
      </c>
    </row>
    <row r="123" spans="1:11" ht="17.25" customHeight="1" x14ac:dyDescent="0.25">
      <c r="A123" s="3" t="str">
        <f>HYPERLINK("http://dev.cottongen.org/node/665","qFL.7T-ch23.e1")</f>
        <v>qFL.7T-ch23.e1</v>
      </c>
      <c r="B123" s="3" t="s">
        <v>234</v>
      </c>
      <c r="C123" s="3" t="s">
        <v>248</v>
      </c>
      <c r="D123" s="3" t="s">
        <v>235</v>
      </c>
      <c r="E123" s="3" t="s">
        <v>52</v>
      </c>
      <c r="F123" s="3" t="s">
        <v>53</v>
      </c>
      <c r="G123" s="3" t="s">
        <v>18</v>
      </c>
      <c r="H123" s="3" t="s">
        <v>249</v>
      </c>
      <c r="I123" s="3" t="s">
        <v>55</v>
      </c>
      <c r="J123" s="3" t="s">
        <v>18</v>
      </c>
      <c r="K123" s="3">
        <v>5.64</v>
      </c>
    </row>
    <row r="124" spans="1:11" ht="17.25" customHeight="1" x14ac:dyDescent="0.25">
      <c r="A124" s="3" t="str">
        <f>HYPERLINK("http://dev.cottongen.org/node/666","qFL.7T-ch23.e2")</f>
        <v>qFL.7T-ch23.e2</v>
      </c>
      <c r="B124" s="3" t="s">
        <v>234</v>
      </c>
      <c r="C124" s="3" t="s">
        <v>250</v>
      </c>
      <c r="D124" s="3" t="s">
        <v>235</v>
      </c>
      <c r="E124" s="3" t="s">
        <v>52</v>
      </c>
      <c r="F124" s="3" t="s">
        <v>53</v>
      </c>
      <c r="G124" s="3" t="s">
        <v>18</v>
      </c>
      <c r="H124" s="3" t="s">
        <v>251</v>
      </c>
      <c r="I124" s="3" t="s">
        <v>55</v>
      </c>
      <c r="J124" s="3" t="s">
        <v>18</v>
      </c>
      <c r="K124" s="3">
        <v>7.71</v>
      </c>
    </row>
    <row r="125" spans="1:11" ht="17.25" customHeight="1" x14ac:dyDescent="0.25">
      <c r="A125" s="3" t="str">
        <f>HYPERLINK("http://dev.cottongen.org/node/667","qFL.7T-ch23.e3")</f>
        <v>qFL.7T-ch23.e3</v>
      </c>
      <c r="B125" s="3" t="s">
        <v>234</v>
      </c>
      <c r="C125" s="3" t="s">
        <v>252</v>
      </c>
      <c r="D125" s="3" t="s">
        <v>235</v>
      </c>
      <c r="E125" s="3" t="s">
        <v>52</v>
      </c>
      <c r="F125" s="3" t="s">
        <v>53</v>
      </c>
      <c r="G125" s="3" t="s">
        <v>18</v>
      </c>
      <c r="H125" s="3" t="s">
        <v>251</v>
      </c>
      <c r="I125" s="3" t="s">
        <v>55</v>
      </c>
      <c r="J125" s="3" t="s">
        <v>18</v>
      </c>
      <c r="K125" s="3">
        <v>5.89</v>
      </c>
    </row>
    <row r="126" spans="1:11" ht="17.25" customHeight="1" x14ac:dyDescent="0.25">
      <c r="A126" s="3" t="str">
        <f>HYPERLINK("http://dev.cottongen.org/node/764","qMIC.TSP-BNL3569")</f>
        <v>qMIC.TSP-BNL3569</v>
      </c>
      <c r="B126" s="3" t="s">
        <v>234</v>
      </c>
      <c r="C126" s="3" t="s">
        <v>255</v>
      </c>
      <c r="D126" s="3" t="s">
        <v>235</v>
      </c>
      <c r="E126" s="3" t="s">
        <v>52</v>
      </c>
      <c r="F126" s="3" t="s">
        <v>53</v>
      </c>
      <c r="G126" s="3" t="s">
        <v>18</v>
      </c>
      <c r="H126" s="3" t="s">
        <v>256</v>
      </c>
      <c r="I126" s="3" t="s">
        <v>55</v>
      </c>
      <c r="J126" s="3" t="s">
        <v>18</v>
      </c>
      <c r="K126" s="3">
        <v>4.12</v>
      </c>
    </row>
    <row r="127" spans="1:11" ht="17.25" customHeight="1" x14ac:dyDescent="0.25">
      <c r="A127" s="3" t="str">
        <f>HYPERLINK("http://dev.cottongen.org/node/668","qFL.7T-ch25.e2")</f>
        <v>qFL.7T-ch25.e2</v>
      </c>
      <c r="B127" s="3" t="s">
        <v>234</v>
      </c>
      <c r="C127" s="3" t="s">
        <v>257</v>
      </c>
      <c r="D127" s="3" t="s">
        <v>235</v>
      </c>
      <c r="E127" s="3" t="s">
        <v>52</v>
      </c>
      <c r="F127" s="3" t="s">
        <v>53</v>
      </c>
      <c r="G127" s="3" t="s">
        <v>18</v>
      </c>
      <c r="H127" s="3" t="s">
        <v>256</v>
      </c>
      <c r="I127" s="3" t="s">
        <v>55</v>
      </c>
      <c r="J127" s="3" t="s">
        <v>18</v>
      </c>
      <c r="K127" s="3">
        <v>4.29</v>
      </c>
    </row>
    <row r="128" spans="1:11" ht="17.25" customHeight="1" x14ac:dyDescent="0.25">
      <c r="A128" s="3" t="str">
        <f>HYPERLINK("http://dev.cottongen.org/node/669","qFL.7T-ch25.e3")</f>
        <v>qFL.7T-ch25.e3</v>
      </c>
      <c r="B128" s="3" t="s">
        <v>234</v>
      </c>
      <c r="C128" s="3" t="s">
        <v>258</v>
      </c>
      <c r="D128" s="3" t="s">
        <v>235</v>
      </c>
      <c r="E128" s="3" t="s">
        <v>52</v>
      </c>
      <c r="F128" s="3" t="s">
        <v>53</v>
      </c>
      <c r="G128" s="3" t="s">
        <v>18</v>
      </c>
      <c r="H128" s="3" t="s">
        <v>259</v>
      </c>
      <c r="I128" s="3" t="s">
        <v>55</v>
      </c>
      <c r="J128" s="3" t="s">
        <v>18</v>
      </c>
      <c r="K128" s="3">
        <v>6.47</v>
      </c>
    </row>
    <row r="129" spans="1:11" ht="17.25" customHeight="1" x14ac:dyDescent="0.25">
      <c r="A129" s="3" t="str">
        <f>HYPERLINK("http://dev.cottongen.org/node/670","qFL.7T-ch5.e1")</f>
        <v>qFL.7T-ch5.e1</v>
      </c>
      <c r="B129" s="3" t="s">
        <v>234</v>
      </c>
      <c r="C129" s="3" t="s">
        <v>260</v>
      </c>
      <c r="D129" s="3" t="s">
        <v>235</v>
      </c>
      <c r="E129" s="3" t="s">
        <v>52</v>
      </c>
      <c r="F129" s="3" t="s">
        <v>53</v>
      </c>
      <c r="G129" s="3" t="s">
        <v>18</v>
      </c>
      <c r="H129" s="3" t="s">
        <v>261</v>
      </c>
      <c r="I129" s="3" t="s">
        <v>55</v>
      </c>
      <c r="J129" s="3" t="s">
        <v>18</v>
      </c>
      <c r="K129" s="3">
        <v>5.09</v>
      </c>
    </row>
    <row r="130" spans="1:11" ht="17.25" customHeight="1" x14ac:dyDescent="0.25">
      <c r="A130" s="3" t="str">
        <f>HYPERLINK("http://dev.cottongen.org/node/671","qFL.7T-lgU06.e2")</f>
        <v>qFL.7T-lgU06.e2</v>
      </c>
      <c r="B130" s="3" t="s">
        <v>234</v>
      </c>
      <c r="C130" s="3" t="s">
        <v>262</v>
      </c>
      <c r="D130" s="3" t="s">
        <v>235</v>
      </c>
      <c r="E130" s="3" t="s">
        <v>52</v>
      </c>
      <c r="F130" s="3" t="s">
        <v>53</v>
      </c>
      <c r="G130" s="3" t="s">
        <v>18</v>
      </c>
      <c r="H130" s="3" t="s">
        <v>261</v>
      </c>
      <c r="I130" s="3" t="s">
        <v>55</v>
      </c>
      <c r="J130" s="3" t="s">
        <v>18</v>
      </c>
      <c r="K130" s="3">
        <v>3.91</v>
      </c>
    </row>
    <row r="131" spans="1:11" ht="17.25" customHeight="1" x14ac:dyDescent="0.25">
      <c r="A131" s="3" t="str">
        <f>HYPERLINK("http://dev.cottongen.org/node/672","qFL.7T-lgU06.e3")</f>
        <v>qFL.7T-lgU06.e3</v>
      </c>
      <c r="B131" s="3" t="s">
        <v>264</v>
      </c>
      <c r="C131" s="3" t="s">
        <v>263</v>
      </c>
      <c r="D131" s="3" t="s">
        <v>265</v>
      </c>
      <c r="E131" s="3" t="s">
        <v>236</v>
      </c>
      <c r="F131" s="3" t="s">
        <v>237</v>
      </c>
      <c r="G131" s="3" t="s">
        <v>18</v>
      </c>
      <c r="H131" s="3" t="s">
        <v>238</v>
      </c>
      <c r="I131" s="3" t="s">
        <v>239</v>
      </c>
      <c r="J131" s="3">
        <v>-3.67</v>
      </c>
      <c r="K131" s="3">
        <v>0.371</v>
      </c>
    </row>
    <row r="132" spans="1:11" ht="17.25" customHeight="1" x14ac:dyDescent="0.25">
      <c r="A132" s="3" t="str">
        <f>HYPERLINK("http://dev.cottongen.org/node/673","qFS.HP-ch8.1")</f>
        <v>qFS.HP-ch8.1</v>
      </c>
      <c r="B132" s="3" t="s">
        <v>264</v>
      </c>
      <c r="C132" s="3" t="s">
        <v>266</v>
      </c>
      <c r="D132" s="3" t="s">
        <v>265</v>
      </c>
      <c r="E132" s="3" t="s">
        <v>236</v>
      </c>
      <c r="F132" s="3" t="s">
        <v>237</v>
      </c>
      <c r="G132" s="3" t="s">
        <v>18</v>
      </c>
      <c r="H132" s="3" t="s">
        <v>267</v>
      </c>
      <c r="I132" s="3" t="s">
        <v>239</v>
      </c>
      <c r="J132" s="3">
        <v>-5.17</v>
      </c>
      <c r="K132" s="3">
        <v>0.153</v>
      </c>
    </row>
    <row r="133" spans="1:11" ht="17.25" customHeight="1" x14ac:dyDescent="0.25">
      <c r="A133" s="3" t="str">
        <f>HYPERLINK("http://dev.cottongen.org/node/674","qFS.HP-ch8.2")</f>
        <v>qFS.HP-ch8.2</v>
      </c>
      <c r="B133" s="3" t="s">
        <v>264</v>
      </c>
      <c r="C133" s="3" t="s">
        <v>268</v>
      </c>
      <c r="D133" s="3" t="s">
        <v>265</v>
      </c>
      <c r="E133" s="3" t="s">
        <v>236</v>
      </c>
      <c r="F133" s="3" t="s">
        <v>237</v>
      </c>
      <c r="G133" s="3" t="s">
        <v>18</v>
      </c>
      <c r="H133" s="3" t="s">
        <v>269</v>
      </c>
      <c r="I133" s="3" t="s">
        <v>239</v>
      </c>
      <c r="J133" s="3">
        <v>-0.96</v>
      </c>
      <c r="K133" s="3">
        <v>0.16</v>
      </c>
    </row>
    <row r="134" spans="1:11" ht="17.25" customHeight="1" x14ac:dyDescent="0.25">
      <c r="A134" s="3" t="str">
        <f>HYPERLINK("http://dev.cottongen.org/node/675","qFS.HP-ch23")</f>
        <v>qFS.HP-ch23</v>
      </c>
      <c r="B134" s="3" t="s">
        <v>264</v>
      </c>
      <c r="C134" s="3" t="s">
        <v>270</v>
      </c>
      <c r="D134" s="3" t="s">
        <v>265</v>
      </c>
      <c r="E134" s="3" t="s">
        <v>14</v>
      </c>
      <c r="F134" s="3" t="s">
        <v>15</v>
      </c>
      <c r="G134" s="3" t="s">
        <v>89</v>
      </c>
      <c r="H134" s="3" t="s">
        <v>18</v>
      </c>
      <c r="I134" s="3" t="s">
        <v>17</v>
      </c>
      <c r="J134" s="3" t="s">
        <v>18</v>
      </c>
      <c r="K134" s="3" t="s">
        <v>18</v>
      </c>
    </row>
    <row r="135" spans="1:11" ht="17.25" customHeight="1" x14ac:dyDescent="0.25">
      <c r="A135" s="3" t="str">
        <f>HYPERLINK("http://dev.cottongen.org/node/676","qFS.T3-ch15.1")</f>
        <v>qFS.T3-ch15.1</v>
      </c>
      <c r="B135" s="3" t="s">
        <v>264</v>
      </c>
      <c r="C135" s="3" t="s">
        <v>270</v>
      </c>
      <c r="D135" s="3" t="s">
        <v>265</v>
      </c>
      <c r="E135" s="3" t="s">
        <v>14</v>
      </c>
      <c r="F135" s="3" t="s">
        <v>15</v>
      </c>
      <c r="G135" s="3" t="s">
        <v>271</v>
      </c>
      <c r="H135" s="3" t="s">
        <v>18</v>
      </c>
      <c r="I135" s="3" t="s">
        <v>17</v>
      </c>
      <c r="J135" s="3" t="s">
        <v>18</v>
      </c>
      <c r="K135" s="3" t="s">
        <v>18</v>
      </c>
    </row>
    <row r="136" spans="1:11" ht="17.25" customHeight="1" x14ac:dyDescent="0.25">
      <c r="A136" s="3" t="str">
        <f>HYPERLINK("http://dev.cottongen.org/node/677","qFS.T3-ch15.2")</f>
        <v>qFS.T3-ch15.2</v>
      </c>
      <c r="B136" s="3" t="s">
        <v>264</v>
      </c>
      <c r="C136" s="3" t="s">
        <v>270</v>
      </c>
      <c r="D136" s="3" t="s">
        <v>265</v>
      </c>
      <c r="E136" s="3" t="s">
        <v>14</v>
      </c>
      <c r="F136" s="3" t="s">
        <v>15</v>
      </c>
      <c r="G136" s="3" t="s">
        <v>272</v>
      </c>
      <c r="H136" s="3" t="s">
        <v>18</v>
      </c>
      <c r="I136" s="3" t="s">
        <v>17</v>
      </c>
      <c r="J136" s="3" t="s">
        <v>18</v>
      </c>
      <c r="K136" s="3" t="s">
        <v>18</v>
      </c>
    </row>
    <row r="137" spans="1:11" ht="17.25" customHeight="1" x14ac:dyDescent="0.25">
      <c r="A137" s="3" t="str">
        <f>HYPERLINK("http://dev.cottongen.org/node/678","qFS.T3-ch15.3")</f>
        <v>qFS.T3-ch15.3</v>
      </c>
      <c r="B137" s="3" t="s">
        <v>264</v>
      </c>
      <c r="C137" s="3" t="s">
        <v>273</v>
      </c>
      <c r="D137" s="3" t="s">
        <v>265</v>
      </c>
      <c r="E137" s="3" t="s">
        <v>14</v>
      </c>
      <c r="F137" s="3" t="s">
        <v>15</v>
      </c>
      <c r="G137" s="3" t="s">
        <v>16</v>
      </c>
      <c r="H137" s="3" t="s">
        <v>18</v>
      </c>
      <c r="I137" s="3" t="s">
        <v>17</v>
      </c>
      <c r="J137" s="3" t="s">
        <v>18</v>
      </c>
      <c r="K137" s="3" t="s">
        <v>18</v>
      </c>
    </row>
    <row r="138" spans="1:11" ht="17.25" customHeight="1" x14ac:dyDescent="0.25">
      <c r="A138" s="3" t="str">
        <f>HYPERLINK("http://dev.cottongen.org/node/679","qFS.T3-ch18.1")</f>
        <v>qFS.T3-ch18.1</v>
      </c>
      <c r="B138" s="3" t="s">
        <v>264</v>
      </c>
      <c r="C138" s="3" t="s">
        <v>273</v>
      </c>
      <c r="D138" s="3" t="s">
        <v>265</v>
      </c>
      <c r="E138" s="3" t="s">
        <v>14</v>
      </c>
      <c r="F138" s="3" t="s">
        <v>15</v>
      </c>
      <c r="G138" s="3" t="s">
        <v>274</v>
      </c>
      <c r="H138" s="3" t="s">
        <v>18</v>
      </c>
      <c r="I138" s="3" t="s">
        <v>17</v>
      </c>
      <c r="J138" s="3" t="s">
        <v>18</v>
      </c>
      <c r="K138" s="3" t="s">
        <v>18</v>
      </c>
    </row>
    <row r="139" spans="1:11" ht="17.25" customHeight="1" x14ac:dyDescent="0.25">
      <c r="A139" s="3" t="str">
        <f>HYPERLINK("http://dev.cottongen.org/node/680","qFS.T3-ch18.2")</f>
        <v>qFS.T3-ch18.2</v>
      </c>
      <c r="B139" s="3" t="s">
        <v>264</v>
      </c>
      <c r="C139" s="3" t="s">
        <v>275</v>
      </c>
      <c r="D139" s="3" t="s">
        <v>265</v>
      </c>
      <c r="E139" s="3" t="s">
        <v>14</v>
      </c>
      <c r="F139" s="3" t="s">
        <v>15</v>
      </c>
      <c r="G139" s="3" t="s">
        <v>276</v>
      </c>
      <c r="H139" s="3" t="s">
        <v>18</v>
      </c>
      <c r="I139" s="3" t="s">
        <v>17</v>
      </c>
      <c r="J139" s="3" t="s">
        <v>18</v>
      </c>
      <c r="K139" s="3" t="s">
        <v>18</v>
      </c>
    </row>
    <row r="140" spans="1:11" ht="17.25" customHeight="1" x14ac:dyDescent="0.25">
      <c r="A140" s="3" t="str">
        <f>HYPERLINK("http://dev.cottongen.org/node/681","qFS.T3-ch3")</f>
        <v>qFS.T3-ch3</v>
      </c>
      <c r="B140" s="3" t="s">
        <v>264</v>
      </c>
      <c r="C140" s="3" t="s">
        <v>277</v>
      </c>
      <c r="D140" s="3" t="s">
        <v>265</v>
      </c>
      <c r="E140" s="3" t="s">
        <v>52</v>
      </c>
      <c r="F140" s="3" t="s">
        <v>53</v>
      </c>
      <c r="G140" s="3" t="s">
        <v>18</v>
      </c>
      <c r="H140" s="3" t="s">
        <v>278</v>
      </c>
      <c r="I140" s="3" t="s">
        <v>55</v>
      </c>
      <c r="J140" s="3" t="s">
        <v>18</v>
      </c>
      <c r="K140" s="3">
        <v>10.52</v>
      </c>
    </row>
    <row r="141" spans="1:11" ht="17.25" customHeight="1" x14ac:dyDescent="0.25">
      <c r="A141" s="3" t="str">
        <f>HYPERLINK("http://dev.cottongen.org/node/682","qFS.7T-ch24.e1")</f>
        <v>qFS.7T-ch24.e1</v>
      </c>
      <c r="B141" s="3" t="s">
        <v>264</v>
      </c>
      <c r="C141" s="3" t="s">
        <v>279</v>
      </c>
      <c r="D141" s="3" t="s">
        <v>265</v>
      </c>
      <c r="E141" s="3" t="s">
        <v>52</v>
      </c>
      <c r="F141" s="3" t="s">
        <v>53</v>
      </c>
      <c r="G141" s="3" t="s">
        <v>18</v>
      </c>
      <c r="H141" s="3" t="s">
        <v>278</v>
      </c>
      <c r="I141" s="3" t="s">
        <v>55</v>
      </c>
      <c r="J141" s="3" t="s">
        <v>18</v>
      </c>
      <c r="K141" s="3">
        <v>9.89</v>
      </c>
    </row>
    <row r="142" spans="1:11" ht="17.25" customHeight="1" x14ac:dyDescent="0.25">
      <c r="A142" s="3" t="str">
        <f>HYPERLINK("http://dev.cottongen.org/node/683","qFS.7T-ch24.e2")</f>
        <v>qFS.7T-ch24.e2</v>
      </c>
      <c r="B142" s="3" t="s">
        <v>264</v>
      </c>
      <c r="C142" s="3" t="s">
        <v>280</v>
      </c>
      <c r="D142" s="3" t="s">
        <v>265</v>
      </c>
      <c r="E142" s="3" t="s">
        <v>52</v>
      </c>
      <c r="F142" s="3" t="s">
        <v>53</v>
      </c>
      <c r="G142" s="3" t="s">
        <v>18</v>
      </c>
      <c r="H142" s="3" t="s">
        <v>278</v>
      </c>
      <c r="I142" s="3" t="s">
        <v>55</v>
      </c>
      <c r="J142" s="3" t="s">
        <v>18</v>
      </c>
      <c r="K142" s="3">
        <v>4.3099999999999996</v>
      </c>
    </row>
    <row r="143" spans="1:11" ht="17.25" customHeight="1" x14ac:dyDescent="0.25">
      <c r="A143" s="3" t="str">
        <f>HYPERLINK("http://dev.cottongen.org/node/684","qFS.7T-ch24.e3")</f>
        <v>qFS.7T-ch24.e3</v>
      </c>
      <c r="B143" s="3" t="s">
        <v>264</v>
      </c>
      <c r="C143" s="3" t="s">
        <v>281</v>
      </c>
      <c r="D143" s="3" t="s">
        <v>265</v>
      </c>
      <c r="E143" s="3" t="s">
        <v>52</v>
      </c>
      <c r="F143" s="3" t="s">
        <v>53</v>
      </c>
      <c r="G143" s="3" t="s">
        <v>18</v>
      </c>
      <c r="H143" s="3" t="s">
        <v>278</v>
      </c>
      <c r="I143" s="3" t="s">
        <v>55</v>
      </c>
      <c r="J143" s="3" t="s">
        <v>18</v>
      </c>
      <c r="K143" s="3">
        <v>16.149999999999999</v>
      </c>
    </row>
    <row r="144" spans="1:11" ht="17.25" customHeight="1" x14ac:dyDescent="0.25">
      <c r="A144" s="3" t="str">
        <f>HYPERLINK("http://dev.cottongen.org/node/685","qFS.7T-ch24.e4")</f>
        <v>qFS.7T-ch24.e4</v>
      </c>
      <c r="B144" s="3" t="s">
        <v>264</v>
      </c>
      <c r="C144" s="3" t="s">
        <v>282</v>
      </c>
      <c r="D144" s="3" t="s">
        <v>265</v>
      </c>
      <c r="E144" s="3" t="s">
        <v>52</v>
      </c>
      <c r="F144" s="3" t="s">
        <v>53</v>
      </c>
      <c r="G144" s="3" t="s">
        <v>18</v>
      </c>
      <c r="H144" s="3" t="s">
        <v>283</v>
      </c>
      <c r="I144" s="3" t="s">
        <v>55</v>
      </c>
      <c r="J144" s="3" t="s">
        <v>18</v>
      </c>
      <c r="K144" s="3">
        <v>8.7100000000000009</v>
      </c>
    </row>
    <row r="145" spans="1:11" ht="17.25" customHeight="1" x14ac:dyDescent="0.25">
      <c r="A145" s="3" t="str">
        <f>HYPERLINK("http://dev.cottongen.org/node/686","qFS.7T-ch25.e1")</f>
        <v>qFS.7T-ch25.e1</v>
      </c>
      <c r="B145" s="3" t="s">
        <v>264</v>
      </c>
      <c r="C145" s="3" t="s">
        <v>284</v>
      </c>
      <c r="D145" s="3" t="s">
        <v>265</v>
      </c>
      <c r="E145" s="3" t="s">
        <v>52</v>
      </c>
      <c r="F145" s="3" t="s">
        <v>53</v>
      </c>
      <c r="G145" s="3" t="s">
        <v>18</v>
      </c>
      <c r="H145" s="3" t="s">
        <v>285</v>
      </c>
      <c r="I145" s="3" t="s">
        <v>55</v>
      </c>
      <c r="J145" s="3" t="s">
        <v>18</v>
      </c>
      <c r="K145" s="3">
        <v>11.7</v>
      </c>
    </row>
    <row r="146" spans="1:11" ht="17.25" customHeight="1" x14ac:dyDescent="0.25">
      <c r="A146" s="3" t="str">
        <f>HYPERLINK("http://dev.cottongen.org/node/687","qFS.7T-ch25.e3")</f>
        <v>qFS.7T-ch25.e3</v>
      </c>
      <c r="B146" s="3" t="s">
        <v>264</v>
      </c>
      <c r="C146" s="3" t="s">
        <v>286</v>
      </c>
      <c r="D146" s="3" t="s">
        <v>265</v>
      </c>
      <c r="E146" s="3" t="s">
        <v>26</v>
      </c>
      <c r="F146" s="3" t="s">
        <v>18</v>
      </c>
      <c r="G146" s="3" t="s">
        <v>287</v>
      </c>
      <c r="H146" s="3" t="s">
        <v>18</v>
      </c>
      <c r="I146" s="3" t="s">
        <v>18</v>
      </c>
      <c r="J146" s="3" t="s">
        <v>18</v>
      </c>
      <c r="K146" s="3" t="s">
        <v>18</v>
      </c>
    </row>
    <row r="147" spans="1:11" ht="17.25" customHeight="1" x14ac:dyDescent="0.25">
      <c r="A147" s="3" t="str">
        <f>HYPERLINK("http://dev.cottongen.org/node/688","qFS.TSP-BNL1122")</f>
        <v>qFS.TSP-BNL1122</v>
      </c>
      <c r="B147" s="3" t="s">
        <v>264</v>
      </c>
      <c r="C147" s="3" t="s">
        <v>286</v>
      </c>
      <c r="D147" s="3" t="s">
        <v>265</v>
      </c>
      <c r="E147" s="3" t="s">
        <v>26</v>
      </c>
      <c r="F147" s="3" t="s">
        <v>18</v>
      </c>
      <c r="G147" s="3" t="s">
        <v>31</v>
      </c>
      <c r="H147" s="3" t="s">
        <v>18</v>
      </c>
      <c r="I147" s="3" t="s">
        <v>18</v>
      </c>
      <c r="J147" s="3" t="s">
        <v>18</v>
      </c>
      <c r="K147" s="3" t="s">
        <v>18</v>
      </c>
    </row>
    <row r="148" spans="1:11" ht="17.25" customHeight="1" x14ac:dyDescent="0.25">
      <c r="A148" s="3" t="str">
        <f>HYPERLINK("http://dev.cottongen.org/node/689","qFS.TSP-BNL2986")</f>
        <v>qFS.TSP-BNL2986</v>
      </c>
      <c r="B148" s="3" t="s">
        <v>264</v>
      </c>
      <c r="C148" s="3" t="s">
        <v>286</v>
      </c>
      <c r="D148" s="3" t="s">
        <v>265</v>
      </c>
      <c r="E148" s="3" t="s">
        <v>26</v>
      </c>
      <c r="F148" s="3" t="s">
        <v>18</v>
      </c>
      <c r="G148" s="3" t="s">
        <v>34</v>
      </c>
      <c r="H148" s="3" t="s">
        <v>18</v>
      </c>
      <c r="I148" s="3" t="s">
        <v>18</v>
      </c>
      <c r="J148" s="3" t="s">
        <v>18</v>
      </c>
      <c r="K148" s="3" t="s">
        <v>18</v>
      </c>
    </row>
    <row r="149" spans="1:11" ht="17.25" customHeight="1" x14ac:dyDescent="0.25">
      <c r="A149" s="3" t="str">
        <f>HYPERLINK("http://dev.cottongen.org/node/690","qFS.TSP-BNL3408")</f>
        <v>qFS.TSP-BNL3408</v>
      </c>
      <c r="B149" s="3" t="s">
        <v>264</v>
      </c>
      <c r="C149" s="3" t="s">
        <v>286</v>
      </c>
      <c r="D149" s="3" t="s">
        <v>265</v>
      </c>
      <c r="E149" s="3" t="s">
        <v>26</v>
      </c>
      <c r="F149" s="3" t="s">
        <v>18</v>
      </c>
      <c r="G149" s="3" t="s">
        <v>288</v>
      </c>
      <c r="H149" s="3" t="s">
        <v>18</v>
      </c>
      <c r="I149" s="3" t="s">
        <v>18</v>
      </c>
      <c r="J149" s="3" t="s">
        <v>18</v>
      </c>
      <c r="K149" s="3" t="s">
        <v>18</v>
      </c>
    </row>
    <row r="150" spans="1:11" ht="17.25" customHeight="1" x14ac:dyDescent="0.25">
      <c r="A150" s="3" t="str">
        <f>HYPERLINK("http://dev.cottongen.org/node/691","qFS.TSP-CIR249")</f>
        <v>qFS.TSP-CIR249</v>
      </c>
      <c r="B150" s="3" t="s">
        <v>264</v>
      </c>
      <c r="C150" s="3" t="s">
        <v>286</v>
      </c>
      <c r="D150" s="3" t="s">
        <v>265</v>
      </c>
      <c r="E150" s="3" t="s">
        <v>26</v>
      </c>
      <c r="F150" s="3" t="s">
        <v>18</v>
      </c>
      <c r="G150" s="3" t="s">
        <v>289</v>
      </c>
      <c r="H150" s="3" t="s">
        <v>18</v>
      </c>
      <c r="I150" s="3" t="s">
        <v>18</v>
      </c>
      <c r="J150" s="3" t="s">
        <v>18</v>
      </c>
      <c r="K150" s="3" t="s">
        <v>18</v>
      </c>
    </row>
    <row r="151" spans="1:11" ht="17.25" customHeight="1" x14ac:dyDescent="0.25">
      <c r="A151" s="3" t="str">
        <f>HYPERLINK("http://dev.cottongen.org/node/692","qFS.TSP-JESPR0006")</f>
        <v>qFS.TSP-JESPR0006</v>
      </c>
      <c r="B151" s="3" t="s">
        <v>291</v>
      </c>
      <c r="C151" s="3" t="s">
        <v>290</v>
      </c>
      <c r="D151" s="3" t="s">
        <v>292</v>
      </c>
      <c r="E151" s="3" t="s">
        <v>236</v>
      </c>
      <c r="F151" s="3" t="s">
        <v>237</v>
      </c>
      <c r="G151" s="3" t="s">
        <v>18</v>
      </c>
      <c r="H151" s="3" t="s">
        <v>293</v>
      </c>
      <c r="I151" s="3" t="s">
        <v>239</v>
      </c>
      <c r="J151" s="3">
        <v>1.1000000000000001</v>
      </c>
      <c r="K151" s="3">
        <v>0.2</v>
      </c>
    </row>
    <row r="152" spans="1:11" ht="17.25" customHeight="1" x14ac:dyDescent="0.25">
      <c r="A152" s="3" t="str">
        <f>HYPERLINK("http://dev.cottongen.org/node/693","qLI.HP-ch8")</f>
        <v>qLI.HP-ch8</v>
      </c>
      <c r="B152" s="3" t="s">
        <v>291</v>
      </c>
      <c r="C152" s="3" t="s">
        <v>294</v>
      </c>
      <c r="D152" s="3" t="s">
        <v>292</v>
      </c>
      <c r="E152" s="3" t="s">
        <v>236</v>
      </c>
      <c r="F152" s="3" t="s">
        <v>237</v>
      </c>
      <c r="G152" s="3" t="s">
        <v>18</v>
      </c>
      <c r="H152" s="3" t="s">
        <v>295</v>
      </c>
      <c r="I152" s="3" t="s">
        <v>239</v>
      </c>
      <c r="J152" s="3">
        <v>-1.82</v>
      </c>
      <c r="K152" s="3">
        <v>0.191</v>
      </c>
    </row>
    <row r="153" spans="1:11" ht="17.25" customHeight="1" x14ac:dyDescent="0.25">
      <c r="A153" s="3" t="str">
        <f>HYPERLINK("http://dev.cottongen.org/node/694","qLI.HP-ch17")</f>
        <v>qLI.HP-ch17</v>
      </c>
      <c r="B153" s="3" t="s">
        <v>291</v>
      </c>
      <c r="C153" s="3" t="s">
        <v>296</v>
      </c>
      <c r="D153" s="3" t="s">
        <v>292</v>
      </c>
      <c r="E153" s="3" t="s">
        <v>236</v>
      </c>
      <c r="F153" s="3" t="s">
        <v>237</v>
      </c>
      <c r="G153" s="3" t="s">
        <v>18</v>
      </c>
      <c r="H153" s="3" t="s">
        <v>297</v>
      </c>
      <c r="I153" s="3" t="s">
        <v>239</v>
      </c>
      <c r="J153" s="3">
        <v>-3.02</v>
      </c>
      <c r="K153" s="3">
        <v>0.36799999999999999</v>
      </c>
    </row>
    <row r="154" spans="1:11" ht="17.25" customHeight="1" x14ac:dyDescent="0.25">
      <c r="A154" s="3" t="str">
        <f>HYPERLINK("http://dev.cottongen.org/node/695","qLI.HP-ch23")</f>
        <v>qLI.HP-ch23</v>
      </c>
      <c r="B154" s="3" t="s">
        <v>291</v>
      </c>
      <c r="C154" s="3" t="s">
        <v>298</v>
      </c>
      <c r="D154" s="3" t="s">
        <v>292</v>
      </c>
      <c r="E154" s="3" t="s">
        <v>236</v>
      </c>
      <c r="F154" s="3" t="s">
        <v>237</v>
      </c>
      <c r="G154" s="3" t="s">
        <v>18</v>
      </c>
      <c r="H154" s="3" t="s">
        <v>299</v>
      </c>
      <c r="I154" s="3" t="s">
        <v>239</v>
      </c>
      <c r="J154" s="3">
        <v>1.1299999999999999</v>
      </c>
      <c r="K154" s="3">
        <v>0.20200000000000001</v>
      </c>
    </row>
    <row r="155" spans="1:11" ht="17.25" customHeight="1" x14ac:dyDescent="0.25">
      <c r="A155" s="3" t="str">
        <f>HYPERLINK("http://dev.cottongen.org/node/696","qLI.HP-ch19")</f>
        <v>qLI.HP-ch19</v>
      </c>
      <c r="B155" s="3" t="s">
        <v>301</v>
      </c>
      <c r="C155" s="3" t="s">
        <v>300</v>
      </c>
      <c r="D155" s="3" t="s">
        <v>302</v>
      </c>
      <c r="E155" s="3" t="s">
        <v>52</v>
      </c>
      <c r="F155" s="3" t="s">
        <v>53</v>
      </c>
      <c r="G155" s="3" t="s">
        <v>18</v>
      </c>
      <c r="H155" s="3" t="s">
        <v>303</v>
      </c>
      <c r="I155" s="3" t="s">
        <v>55</v>
      </c>
      <c r="J155" s="3" t="s">
        <v>18</v>
      </c>
      <c r="K155" s="3">
        <v>4.5999999999999996</v>
      </c>
    </row>
    <row r="156" spans="1:11" ht="17.25" customHeight="1" x14ac:dyDescent="0.25">
      <c r="A156" s="3" t="str">
        <f>HYPERLINK("http://dev.cottongen.org/node/697","qLP.7T-ch25.e1")</f>
        <v>qLP.7T-ch25.e1</v>
      </c>
      <c r="B156" s="3" t="s">
        <v>301</v>
      </c>
      <c r="C156" s="3" t="s">
        <v>305</v>
      </c>
      <c r="D156" s="3" t="s">
        <v>302</v>
      </c>
      <c r="E156" s="3" t="s">
        <v>52</v>
      </c>
      <c r="F156" s="3" t="s">
        <v>53</v>
      </c>
      <c r="G156" s="3" t="s">
        <v>18</v>
      </c>
      <c r="H156" s="3" t="s">
        <v>303</v>
      </c>
      <c r="I156" s="3" t="s">
        <v>55</v>
      </c>
      <c r="J156" s="3" t="s">
        <v>18</v>
      </c>
      <c r="K156" s="3">
        <v>6.1</v>
      </c>
    </row>
    <row r="157" spans="1:11" ht="17.25" customHeight="1" x14ac:dyDescent="0.25">
      <c r="A157" s="3" t="str">
        <f>HYPERLINK("http://dev.cottongen.org/node/765","qMIC.TSP-BNL4062")</f>
        <v>qMIC.TSP-BNL4062</v>
      </c>
      <c r="B157" s="3" t="s">
        <v>301</v>
      </c>
      <c r="C157" s="3" t="s">
        <v>306</v>
      </c>
      <c r="D157" s="3" t="s">
        <v>302</v>
      </c>
      <c r="E157" s="3" t="s">
        <v>52</v>
      </c>
      <c r="F157" s="3" t="s">
        <v>53</v>
      </c>
      <c r="G157" s="3" t="s">
        <v>18</v>
      </c>
      <c r="H157" s="3" t="s">
        <v>303</v>
      </c>
      <c r="I157" s="3" t="s">
        <v>55</v>
      </c>
      <c r="J157" s="3" t="s">
        <v>18</v>
      </c>
      <c r="K157" s="3">
        <v>4.37</v>
      </c>
    </row>
    <row r="158" spans="1:11" ht="17.25" customHeight="1" x14ac:dyDescent="0.25">
      <c r="A158" s="3" t="str">
        <f>HYPERLINK("http://dev.cottongen.org/node/698","qLP.7T-ch25.e2")</f>
        <v>qLP.7T-ch25.e2</v>
      </c>
      <c r="B158" s="3" t="s">
        <v>301</v>
      </c>
      <c r="C158" s="3" t="s">
        <v>307</v>
      </c>
      <c r="D158" s="3" t="s">
        <v>302</v>
      </c>
      <c r="E158" s="3" t="s">
        <v>52</v>
      </c>
      <c r="F158" s="3" t="s">
        <v>53</v>
      </c>
      <c r="G158" s="3" t="s">
        <v>18</v>
      </c>
      <c r="H158" s="3" t="s">
        <v>303</v>
      </c>
      <c r="I158" s="3" t="s">
        <v>55</v>
      </c>
      <c r="J158" s="3" t="s">
        <v>18</v>
      </c>
      <c r="K158" s="3">
        <v>8.23</v>
      </c>
    </row>
    <row r="159" spans="1:11" ht="17.25" customHeight="1" x14ac:dyDescent="0.25">
      <c r="A159" s="3" t="str">
        <f>HYPERLINK("http://dev.cottongen.org/node/699","qLP.7T-ch25.e3")</f>
        <v>qLP.7T-ch25.e3</v>
      </c>
      <c r="B159" s="3" t="s">
        <v>301</v>
      </c>
      <c r="C159" s="3" t="s">
        <v>308</v>
      </c>
      <c r="D159" s="3" t="s">
        <v>302</v>
      </c>
      <c r="E159" s="3" t="s">
        <v>52</v>
      </c>
      <c r="F159" s="3" t="s">
        <v>53</v>
      </c>
      <c r="G159" s="3" t="s">
        <v>18</v>
      </c>
      <c r="H159" s="3" t="s">
        <v>309</v>
      </c>
      <c r="I159" s="3" t="s">
        <v>55</v>
      </c>
      <c r="J159" s="3" t="s">
        <v>18</v>
      </c>
      <c r="K159" s="3">
        <v>6.77</v>
      </c>
    </row>
    <row r="160" spans="1:11" ht="17.25" customHeight="1" x14ac:dyDescent="0.25">
      <c r="A160" s="3" t="str">
        <f>HYPERLINK("http://dev.cottongen.org/node/700","qLP.7T-ch25.e4")</f>
        <v>qLP.7T-ch25.e4</v>
      </c>
      <c r="B160" s="3" t="s">
        <v>301</v>
      </c>
      <c r="C160" s="3" t="s">
        <v>310</v>
      </c>
      <c r="D160" s="3" t="s">
        <v>302</v>
      </c>
      <c r="E160" s="3" t="s">
        <v>52</v>
      </c>
      <c r="F160" s="3" t="s">
        <v>53</v>
      </c>
      <c r="G160" s="3" t="s">
        <v>18</v>
      </c>
      <c r="H160" s="3" t="s">
        <v>309</v>
      </c>
      <c r="I160" s="3" t="s">
        <v>55</v>
      </c>
      <c r="J160" s="3" t="s">
        <v>18</v>
      </c>
      <c r="K160" s="3">
        <v>11.14</v>
      </c>
    </row>
    <row r="161" spans="1:11" ht="17.25" customHeight="1" x14ac:dyDescent="0.25">
      <c r="A161" s="3" t="str">
        <f>HYPERLINK("http://dev.cottongen.org/node/701","qLP.7T-ch3.e2")</f>
        <v>qLP.7T-ch3.e2</v>
      </c>
      <c r="B161" s="3" t="s">
        <v>301</v>
      </c>
      <c r="C161" s="3" t="s">
        <v>311</v>
      </c>
      <c r="D161" s="3" t="s">
        <v>302</v>
      </c>
      <c r="E161" s="3" t="s">
        <v>52</v>
      </c>
      <c r="F161" s="3" t="s">
        <v>53</v>
      </c>
      <c r="G161" s="3" t="s">
        <v>18</v>
      </c>
      <c r="H161" s="3" t="s">
        <v>309</v>
      </c>
      <c r="I161" s="3" t="s">
        <v>55</v>
      </c>
      <c r="J161" s="3" t="s">
        <v>18</v>
      </c>
      <c r="K161" s="3">
        <v>8</v>
      </c>
    </row>
    <row r="162" spans="1:11" ht="17.25" customHeight="1" x14ac:dyDescent="0.25">
      <c r="A162" s="3" t="str">
        <f>HYPERLINK("http://dev.cottongen.org/node/702","qLP.7T-ch3.e3")</f>
        <v>qLP.7T-ch3.e3</v>
      </c>
      <c r="B162" s="3" t="s">
        <v>301</v>
      </c>
      <c r="C162" s="3" t="s">
        <v>312</v>
      </c>
      <c r="D162" s="3" t="s">
        <v>302</v>
      </c>
      <c r="E162" s="3" t="s">
        <v>52</v>
      </c>
      <c r="F162" s="3" t="s">
        <v>18</v>
      </c>
      <c r="G162" s="3" t="s">
        <v>18</v>
      </c>
      <c r="H162" s="3" t="s">
        <v>261</v>
      </c>
      <c r="I162" s="3" t="s">
        <v>18</v>
      </c>
      <c r="J162" s="3" t="s">
        <v>18</v>
      </c>
      <c r="K162" s="3">
        <v>4.34</v>
      </c>
    </row>
    <row r="163" spans="1:11" ht="17.25" customHeight="1" x14ac:dyDescent="0.25">
      <c r="A163" s="3" t="str">
        <f>HYPERLINK("http://dev.cottongen.org/node/703","qLP.7T-ch3.e4")</f>
        <v>qLP.7T-ch3.e4</v>
      </c>
      <c r="B163" s="3" t="s">
        <v>301</v>
      </c>
      <c r="C163" s="3" t="s">
        <v>313</v>
      </c>
      <c r="D163" s="3" t="s">
        <v>302</v>
      </c>
      <c r="E163" s="3" t="s">
        <v>52</v>
      </c>
      <c r="F163" s="3" t="s">
        <v>18</v>
      </c>
      <c r="G163" s="3" t="s">
        <v>18</v>
      </c>
      <c r="H163" s="3" t="s">
        <v>261</v>
      </c>
      <c r="I163" s="3" t="s">
        <v>18</v>
      </c>
      <c r="J163" s="3" t="s">
        <v>18</v>
      </c>
      <c r="K163" s="3">
        <v>4.57</v>
      </c>
    </row>
    <row r="164" spans="1:11" ht="17.25" customHeight="1" x14ac:dyDescent="0.25">
      <c r="A164" s="3" t="str">
        <f>HYPERLINK("http://dev.cottongen.org/node/704","qLP.7T-lgU06.e2")</f>
        <v>qLP.7T-lgU06.e2</v>
      </c>
      <c r="B164" s="3" t="s">
        <v>301</v>
      </c>
      <c r="C164" s="3" t="s">
        <v>314</v>
      </c>
      <c r="D164" s="3" t="s">
        <v>302</v>
      </c>
      <c r="E164" s="3" t="s">
        <v>26</v>
      </c>
      <c r="F164" s="3" t="s">
        <v>18</v>
      </c>
      <c r="G164" s="3" t="s">
        <v>71</v>
      </c>
      <c r="H164" s="3" t="s">
        <v>18</v>
      </c>
      <c r="I164" s="3" t="s">
        <v>18</v>
      </c>
      <c r="J164" s="3" t="s">
        <v>18</v>
      </c>
      <c r="K164" s="3" t="s">
        <v>18</v>
      </c>
    </row>
    <row r="165" spans="1:11" ht="17.25" customHeight="1" x14ac:dyDescent="0.25">
      <c r="A165" s="3" t="str">
        <f>HYPERLINK("http://dev.cottongen.org/node/705","qLP.7T-lgU06.e4")</f>
        <v>qLP.7T-lgU06.e4</v>
      </c>
      <c r="B165" s="3" t="s">
        <v>301</v>
      </c>
      <c r="C165" s="3" t="s">
        <v>314</v>
      </c>
      <c r="D165" s="3" t="s">
        <v>302</v>
      </c>
      <c r="E165" s="3" t="s">
        <v>26</v>
      </c>
      <c r="F165" s="3" t="s">
        <v>18</v>
      </c>
      <c r="G165" s="3" t="s">
        <v>315</v>
      </c>
      <c r="H165" s="3" t="s">
        <v>18</v>
      </c>
      <c r="I165" s="3" t="s">
        <v>18</v>
      </c>
      <c r="J165" s="3" t="s">
        <v>18</v>
      </c>
      <c r="K165" s="3" t="s">
        <v>18</v>
      </c>
    </row>
    <row r="166" spans="1:11" ht="17.25" customHeight="1" x14ac:dyDescent="0.25">
      <c r="A166" s="3" t="str">
        <f>HYPERLINK("http://dev.cottongen.org/node/706","qLP.TSP-BNL0285")</f>
        <v>qLP.TSP-BNL0285</v>
      </c>
      <c r="B166" s="3" t="s">
        <v>301</v>
      </c>
      <c r="C166" s="3" t="s">
        <v>314</v>
      </c>
      <c r="D166" s="3" t="s">
        <v>302</v>
      </c>
      <c r="E166" s="3" t="s">
        <v>26</v>
      </c>
      <c r="F166" s="3" t="s">
        <v>18</v>
      </c>
      <c r="G166" s="3" t="s">
        <v>72</v>
      </c>
      <c r="H166" s="3" t="s">
        <v>18</v>
      </c>
      <c r="I166" s="3" t="s">
        <v>18</v>
      </c>
      <c r="J166" s="3" t="s">
        <v>18</v>
      </c>
      <c r="K166" s="3" t="s">
        <v>18</v>
      </c>
    </row>
    <row r="167" spans="1:11" ht="17.25" customHeight="1" x14ac:dyDescent="0.25">
      <c r="A167" s="3" t="str">
        <f>HYPERLINK("http://dev.cottongen.org/node/707","qLP.TSP-BNL0673")</f>
        <v>qLP.TSP-BNL0673</v>
      </c>
      <c r="B167" s="3" t="s">
        <v>301</v>
      </c>
      <c r="C167" s="3" t="s">
        <v>314</v>
      </c>
      <c r="D167" s="3" t="s">
        <v>302</v>
      </c>
      <c r="E167" s="3" t="s">
        <v>26</v>
      </c>
      <c r="F167" s="3" t="s">
        <v>18</v>
      </c>
      <c r="G167" s="3" t="s">
        <v>316</v>
      </c>
      <c r="H167" s="3" t="s">
        <v>18</v>
      </c>
      <c r="I167" s="3" t="s">
        <v>18</v>
      </c>
      <c r="J167" s="3" t="s">
        <v>18</v>
      </c>
      <c r="K167" s="3" t="s">
        <v>18</v>
      </c>
    </row>
    <row r="168" spans="1:11" ht="17.25" customHeight="1" x14ac:dyDescent="0.25">
      <c r="A168" s="3" t="str">
        <f>HYPERLINK("http://dev.cottongen.org/node/708","qLP.TSP-BNL1317")</f>
        <v>qLP.TSP-BNL1317</v>
      </c>
      <c r="B168" s="3" t="s">
        <v>301</v>
      </c>
      <c r="C168" s="3" t="s">
        <v>314</v>
      </c>
      <c r="D168" s="3" t="s">
        <v>302</v>
      </c>
      <c r="E168" s="3" t="s">
        <v>26</v>
      </c>
      <c r="F168" s="3" t="s">
        <v>18</v>
      </c>
      <c r="G168" s="3" t="s">
        <v>34</v>
      </c>
      <c r="H168" s="3" t="s">
        <v>18</v>
      </c>
      <c r="I168" s="3" t="s">
        <v>18</v>
      </c>
      <c r="J168" s="3" t="s">
        <v>18</v>
      </c>
      <c r="K168" s="3" t="s">
        <v>18</v>
      </c>
    </row>
    <row r="169" spans="1:11" ht="17.25" customHeight="1" x14ac:dyDescent="0.25">
      <c r="A169" s="3" t="str">
        <f>HYPERLINK("http://dev.cottongen.org/node/709","qLP.TSP-BNL1604")</f>
        <v>qLP.TSP-BNL1604</v>
      </c>
      <c r="B169" s="3" t="s">
        <v>301</v>
      </c>
      <c r="C169" s="3" t="s">
        <v>314</v>
      </c>
      <c r="D169" s="3" t="s">
        <v>302</v>
      </c>
      <c r="E169" s="3" t="s">
        <v>26</v>
      </c>
      <c r="F169" s="3" t="s">
        <v>18</v>
      </c>
      <c r="G169" s="3" t="s">
        <v>304</v>
      </c>
      <c r="H169" s="3" t="s">
        <v>18</v>
      </c>
      <c r="I169" s="3" t="s">
        <v>18</v>
      </c>
      <c r="J169" s="3" t="s">
        <v>18</v>
      </c>
      <c r="K169" s="3" t="s">
        <v>18</v>
      </c>
    </row>
    <row r="170" spans="1:11" ht="17.25" customHeight="1" x14ac:dyDescent="0.25">
      <c r="A170" s="3" t="str">
        <f>HYPERLINK("http://dev.cottongen.org/node/710","qLP.TSP-BNL3408")</f>
        <v>qLP.TSP-BNL3408</v>
      </c>
      <c r="B170" s="3" t="s">
        <v>301</v>
      </c>
      <c r="C170" s="3" t="s">
        <v>314</v>
      </c>
      <c r="D170" s="3" t="s">
        <v>302</v>
      </c>
      <c r="E170" s="3" t="s">
        <v>26</v>
      </c>
      <c r="F170" s="3" t="s">
        <v>18</v>
      </c>
      <c r="G170" s="3" t="s">
        <v>288</v>
      </c>
      <c r="H170" s="3" t="s">
        <v>18</v>
      </c>
      <c r="I170" s="3" t="s">
        <v>18</v>
      </c>
      <c r="J170" s="3" t="s">
        <v>18</v>
      </c>
      <c r="K170" s="3" t="s">
        <v>18</v>
      </c>
    </row>
    <row r="171" spans="1:11" ht="17.25" customHeight="1" x14ac:dyDescent="0.25">
      <c r="A171" s="3" t="str">
        <f>HYPERLINK("http://dev.cottongen.org/node/711","qLP.TSP-BNL4062")</f>
        <v>qLP.TSP-BNL4062</v>
      </c>
      <c r="B171" s="3" t="s">
        <v>301</v>
      </c>
      <c r="C171" s="3" t="s">
        <v>314</v>
      </c>
      <c r="D171" s="3" t="s">
        <v>302</v>
      </c>
      <c r="E171" s="3" t="s">
        <v>26</v>
      </c>
      <c r="F171" s="3" t="s">
        <v>18</v>
      </c>
      <c r="G171" s="3" t="s">
        <v>317</v>
      </c>
      <c r="H171" s="3" t="s">
        <v>18</v>
      </c>
      <c r="I171" s="3" t="s">
        <v>18</v>
      </c>
      <c r="J171" s="3" t="s">
        <v>18</v>
      </c>
      <c r="K171" s="3" t="s">
        <v>18</v>
      </c>
    </row>
    <row r="172" spans="1:11" ht="17.25" customHeight="1" x14ac:dyDescent="0.25">
      <c r="A172" s="3" t="str">
        <f>HYPERLINK("http://dev.cottongen.org/node/712","qLP.TSP-CIR249")</f>
        <v>qLP.TSP-CIR249</v>
      </c>
      <c r="B172" s="3" t="s">
        <v>301</v>
      </c>
      <c r="C172" s="3" t="s">
        <v>314</v>
      </c>
      <c r="D172" s="3" t="s">
        <v>302</v>
      </c>
      <c r="E172" s="3" t="s">
        <v>26</v>
      </c>
      <c r="F172" s="3" t="s">
        <v>18</v>
      </c>
      <c r="G172" s="3" t="s">
        <v>318</v>
      </c>
      <c r="H172" s="3" t="s">
        <v>18</v>
      </c>
      <c r="I172" s="3" t="s">
        <v>18</v>
      </c>
      <c r="J172" s="3" t="s">
        <v>18</v>
      </c>
      <c r="K172" s="3" t="s">
        <v>18</v>
      </c>
    </row>
    <row r="173" spans="1:11" ht="17.25" customHeight="1" x14ac:dyDescent="0.25">
      <c r="A173" s="3" t="str">
        <f>HYPERLINK("http://dev.cottongen.org/node/713","qLP.TSP-JESPR0295")</f>
        <v>qLP.TSP-JESPR0295</v>
      </c>
      <c r="B173" s="3" t="s">
        <v>320</v>
      </c>
      <c r="C173" s="3" t="s">
        <v>319</v>
      </c>
      <c r="D173" s="3" t="s">
        <v>321</v>
      </c>
      <c r="E173" s="3" t="s">
        <v>236</v>
      </c>
      <c r="F173" s="3" t="s">
        <v>237</v>
      </c>
      <c r="G173" s="3" t="s">
        <v>18</v>
      </c>
      <c r="H173" s="3" t="s">
        <v>293</v>
      </c>
      <c r="I173" s="3" t="s">
        <v>239</v>
      </c>
      <c r="J173" s="3">
        <v>-0.72</v>
      </c>
      <c r="K173" s="3">
        <v>0.39300000000000002</v>
      </c>
    </row>
    <row r="174" spans="1:11" ht="17.25" customHeight="1" x14ac:dyDescent="0.25">
      <c r="A174" s="3" t="str">
        <f>HYPERLINK("http://dev.cottongen.org/node/714","qLP.TSP-JESPR0307")</f>
        <v>qLP.TSP-JESPR0307</v>
      </c>
      <c r="B174" s="3" t="s">
        <v>320</v>
      </c>
      <c r="C174" s="3" t="s">
        <v>322</v>
      </c>
      <c r="D174" s="3" t="s">
        <v>321</v>
      </c>
      <c r="E174" s="3" t="s">
        <v>236</v>
      </c>
      <c r="F174" s="3" t="s">
        <v>237</v>
      </c>
      <c r="G174" s="3" t="s">
        <v>18</v>
      </c>
      <c r="H174" s="3" t="s">
        <v>323</v>
      </c>
      <c r="I174" s="3" t="s">
        <v>239</v>
      </c>
      <c r="J174" s="3">
        <v>-0.96</v>
      </c>
      <c r="K174" s="3">
        <v>0.20100000000000001</v>
      </c>
    </row>
    <row r="175" spans="1:11" ht="17.25" customHeight="1" x14ac:dyDescent="0.25">
      <c r="A175" s="3" t="str">
        <f>HYPERLINK("http://dev.cottongen.org/node/715","qLY.HP-ch8.1")</f>
        <v>qLY.HP-ch8.1</v>
      </c>
      <c r="B175" s="3" t="s">
        <v>320</v>
      </c>
      <c r="C175" s="3" t="s">
        <v>324</v>
      </c>
      <c r="D175" s="3" t="s">
        <v>321</v>
      </c>
      <c r="E175" s="3" t="s">
        <v>236</v>
      </c>
      <c r="F175" s="3" t="s">
        <v>237</v>
      </c>
      <c r="G175" s="3" t="s">
        <v>18</v>
      </c>
      <c r="H175" s="3" t="s">
        <v>325</v>
      </c>
      <c r="I175" s="3" t="s">
        <v>239</v>
      </c>
      <c r="J175" s="3">
        <v>-0.55000000000000004</v>
      </c>
      <c r="K175" s="3">
        <v>0.16500000000000001</v>
      </c>
    </row>
    <row r="176" spans="1:11" ht="17.25" customHeight="1" x14ac:dyDescent="0.25">
      <c r="A176" s="3" t="str">
        <f>HYPERLINK("http://dev.cottongen.org/node/716","qLY.HP-ch8.2")</f>
        <v>qLY.HP-ch8.2</v>
      </c>
      <c r="B176" s="3" t="s">
        <v>320</v>
      </c>
      <c r="C176" s="3" t="s">
        <v>326</v>
      </c>
      <c r="D176" s="3" t="s">
        <v>321</v>
      </c>
      <c r="E176" s="3" t="s">
        <v>236</v>
      </c>
      <c r="F176" s="3" t="s">
        <v>237</v>
      </c>
      <c r="G176" s="3" t="s">
        <v>18</v>
      </c>
      <c r="H176" s="3" t="s">
        <v>327</v>
      </c>
      <c r="I176" s="3" t="s">
        <v>239</v>
      </c>
      <c r="J176" s="3">
        <v>0.15</v>
      </c>
      <c r="K176" s="3">
        <v>0.23200000000000001</v>
      </c>
    </row>
    <row r="177" spans="1:11" ht="17.25" customHeight="1" x14ac:dyDescent="0.25">
      <c r="A177" s="3" t="str">
        <f>HYPERLINK("http://dev.cottongen.org/node/717","qLY.HP-ch11.1")</f>
        <v>qLY.HP-ch11.1</v>
      </c>
      <c r="B177" s="3" t="s">
        <v>320</v>
      </c>
      <c r="C177" s="3" t="s">
        <v>328</v>
      </c>
      <c r="D177" s="3" t="s">
        <v>321</v>
      </c>
      <c r="E177" s="3" t="s">
        <v>236</v>
      </c>
      <c r="F177" s="3" t="s">
        <v>237</v>
      </c>
      <c r="G177" s="3" t="s">
        <v>18</v>
      </c>
      <c r="H177" s="3" t="s">
        <v>329</v>
      </c>
      <c r="I177" s="3" t="s">
        <v>239</v>
      </c>
      <c r="J177" s="3">
        <v>3.24</v>
      </c>
      <c r="K177" s="3">
        <v>0.22500000000000001</v>
      </c>
    </row>
    <row r="178" spans="1:11" ht="17.25" customHeight="1" x14ac:dyDescent="0.25">
      <c r="A178" s="3" t="str">
        <f>HYPERLINK("http://dev.cottongen.org/node/718","qLY.HP-ch11.2")</f>
        <v>qLY.HP-ch11.2</v>
      </c>
      <c r="B178" s="3" t="s">
        <v>320</v>
      </c>
      <c r="C178" s="3" t="s">
        <v>330</v>
      </c>
      <c r="D178" s="3" t="s">
        <v>321</v>
      </c>
      <c r="E178" s="3" t="s">
        <v>236</v>
      </c>
      <c r="F178" s="3" t="s">
        <v>237</v>
      </c>
      <c r="G178" s="3" t="s">
        <v>18</v>
      </c>
      <c r="H178" s="3" t="s">
        <v>331</v>
      </c>
      <c r="I178" s="3" t="s">
        <v>239</v>
      </c>
      <c r="J178" s="3">
        <v>-2.4</v>
      </c>
      <c r="K178" s="3">
        <v>0.26300000000000001</v>
      </c>
    </row>
    <row r="179" spans="1:11" ht="17.25" customHeight="1" x14ac:dyDescent="0.25">
      <c r="A179" s="3" t="str">
        <f>HYPERLINK("http://dev.cottongen.org/node/719","qLY.HP-ch5.1")</f>
        <v>qLY.HP-ch5.1</v>
      </c>
      <c r="B179" s="3" t="s">
        <v>320</v>
      </c>
      <c r="C179" s="3" t="s">
        <v>332</v>
      </c>
      <c r="D179" s="3" t="s">
        <v>321</v>
      </c>
      <c r="E179" s="3" t="s">
        <v>236</v>
      </c>
      <c r="F179" s="3" t="s">
        <v>237</v>
      </c>
      <c r="G179" s="3" t="s">
        <v>18</v>
      </c>
      <c r="H179" s="3" t="s">
        <v>333</v>
      </c>
      <c r="I179" s="3" t="s">
        <v>239</v>
      </c>
      <c r="J179" s="3">
        <v>-0.66</v>
      </c>
      <c r="K179" s="3">
        <v>0.20300000000000001</v>
      </c>
    </row>
    <row r="180" spans="1:11" ht="17.25" customHeight="1" x14ac:dyDescent="0.25">
      <c r="A180" s="3" t="str">
        <f>HYPERLINK("http://dev.cottongen.org/node/720","qLY.HP-ch5.2")</f>
        <v>qLY.HP-ch5.2</v>
      </c>
      <c r="B180" s="3" t="s">
        <v>320</v>
      </c>
      <c r="C180" s="3" t="s">
        <v>334</v>
      </c>
      <c r="D180" s="3" t="s">
        <v>321</v>
      </c>
      <c r="E180" s="3" t="s">
        <v>236</v>
      </c>
      <c r="F180" s="3" t="s">
        <v>237</v>
      </c>
      <c r="G180" s="3" t="s">
        <v>18</v>
      </c>
      <c r="H180" s="3" t="s">
        <v>335</v>
      </c>
      <c r="I180" s="3" t="s">
        <v>239</v>
      </c>
      <c r="J180" s="3">
        <v>0.85</v>
      </c>
      <c r="K180" s="3">
        <v>0.184</v>
      </c>
    </row>
    <row r="181" spans="1:11" ht="17.25" customHeight="1" x14ac:dyDescent="0.25">
      <c r="A181" s="3" t="str">
        <f>HYPERLINK("http://dev.cottongen.org/node/721","qLY.HP-ch14")</f>
        <v>qLY.HP-ch14</v>
      </c>
      <c r="B181" s="3" t="s">
        <v>320</v>
      </c>
      <c r="C181" s="3" t="s">
        <v>336</v>
      </c>
      <c r="D181" s="3" t="s">
        <v>321</v>
      </c>
      <c r="E181" s="3" t="s">
        <v>236</v>
      </c>
      <c r="F181" s="3" t="s">
        <v>237</v>
      </c>
      <c r="G181" s="3" t="s">
        <v>18</v>
      </c>
      <c r="H181" s="3" t="s">
        <v>337</v>
      </c>
      <c r="I181" s="3" t="s">
        <v>239</v>
      </c>
      <c r="J181" s="3">
        <v>0.59</v>
      </c>
      <c r="K181" s="3">
        <v>0.153</v>
      </c>
    </row>
    <row r="182" spans="1:11" ht="17.25" customHeight="1" x14ac:dyDescent="0.25">
      <c r="A182" s="3" t="str">
        <f>HYPERLINK("http://dev.cottongen.org/node/722","qLY.HP-ch15")</f>
        <v>qLY.HP-ch15</v>
      </c>
      <c r="B182" s="3" t="s">
        <v>320</v>
      </c>
      <c r="C182" s="3" t="s">
        <v>338</v>
      </c>
      <c r="D182" s="3" t="s">
        <v>321</v>
      </c>
      <c r="E182" s="3" t="s">
        <v>236</v>
      </c>
      <c r="F182" s="3" t="s">
        <v>237</v>
      </c>
      <c r="G182" s="3" t="s">
        <v>18</v>
      </c>
      <c r="H182" s="3" t="s">
        <v>339</v>
      </c>
      <c r="I182" s="3" t="s">
        <v>239</v>
      </c>
      <c r="J182" s="3">
        <v>0.31</v>
      </c>
      <c r="K182" s="3">
        <v>0.104</v>
      </c>
    </row>
    <row r="183" spans="1:11" ht="17.25" customHeight="1" x14ac:dyDescent="0.25">
      <c r="A183" s="3" t="str">
        <f>HYPERLINK("http://dev.cottongen.org/node/723","qLY.HP-ch23")</f>
        <v>qLY.HP-ch23</v>
      </c>
      <c r="B183" s="3" t="s">
        <v>320</v>
      </c>
      <c r="C183" s="3" t="s">
        <v>340</v>
      </c>
      <c r="D183" s="3" t="s">
        <v>321</v>
      </c>
      <c r="E183" s="3" t="s">
        <v>236</v>
      </c>
      <c r="F183" s="3" t="s">
        <v>237</v>
      </c>
      <c r="G183" s="3" t="s">
        <v>18</v>
      </c>
      <c r="H183" s="3" t="s">
        <v>341</v>
      </c>
      <c r="I183" s="3" t="s">
        <v>239</v>
      </c>
      <c r="J183" s="3">
        <v>12.2</v>
      </c>
      <c r="K183" s="3">
        <v>0.27500000000000002</v>
      </c>
    </row>
    <row r="184" spans="1:11" ht="17.25" customHeight="1" x14ac:dyDescent="0.25">
      <c r="A184" s="3" t="str">
        <f>HYPERLINK("http://dev.cottongen.org/node/724","qLY.HP-ch25")</f>
        <v>qLY.HP-ch25</v>
      </c>
      <c r="B184" s="3" t="s">
        <v>320</v>
      </c>
      <c r="C184" s="3" t="s">
        <v>342</v>
      </c>
      <c r="D184" s="3" t="s">
        <v>321</v>
      </c>
      <c r="E184" s="3" t="s">
        <v>52</v>
      </c>
      <c r="F184" s="3" t="s">
        <v>53</v>
      </c>
      <c r="G184" s="3" t="s">
        <v>18</v>
      </c>
      <c r="H184" s="3" t="s">
        <v>63</v>
      </c>
      <c r="I184" s="3" t="s">
        <v>55</v>
      </c>
      <c r="J184" s="3" t="s">
        <v>18</v>
      </c>
      <c r="K184" s="3">
        <v>8.23</v>
      </c>
    </row>
    <row r="185" spans="1:11" ht="17.25" customHeight="1" x14ac:dyDescent="0.25">
      <c r="A185" s="3" t="str">
        <f>HYPERLINK("http://dev.cottongen.org/node/725","qLY.HP-ch26")</f>
        <v>qLY.HP-ch26</v>
      </c>
      <c r="B185" s="3" t="s">
        <v>320</v>
      </c>
      <c r="C185" s="3" t="s">
        <v>343</v>
      </c>
      <c r="D185" s="3" t="s">
        <v>321</v>
      </c>
      <c r="E185" s="3" t="s">
        <v>52</v>
      </c>
      <c r="F185" s="3" t="s">
        <v>53</v>
      </c>
      <c r="G185" s="3" t="s">
        <v>18</v>
      </c>
      <c r="H185" s="3" t="s">
        <v>344</v>
      </c>
      <c r="I185" s="3" t="s">
        <v>55</v>
      </c>
      <c r="J185" s="3" t="s">
        <v>18</v>
      </c>
      <c r="K185" s="3">
        <v>18.32</v>
      </c>
    </row>
    <row r="186" spans="1:11" ht="17.25" customHeight="1" x14ac:dyDescent="0.25">
      <c r="A186" s="3" t="str">
        <f>HYPERLINK("http://dev.cottongen.org/node/726","qLY.7T-ch24.e1")</f>
        <v>qLY.7T-ch24.e1</v>
      </c>
      <c r="B186" s="3" t="s">
        <v>253</v>
      </c>
      <c r="C186" s="3" t="s">
        <v>253</v>
      </c>
      <c r="D186" s="3" t="s">
        <v>496</v>
      </c>
      <c r="E186" s="3" t="s">
        <v>26</v>
      </c>
      <c r="F186" s="3" t="s">
        <v>18</v>
      </c>
      <c r="G186" s="3" t="s">
        <v>254</v>
      </c>
      <c r="H186" s="3" t="s">
        <v>18</v>
      </c>
      <c r="I186" s="3" t="s">
        <v>18</v>
      </c>
      <c r="J186" s="3" t="s">
        <v>18</v>
      </c>
      <c r="K186" s="3" t="s">
        <v>18</v>
      </c>
    </row>
    <row r="187" spans="1:11" ht="17.25" customHeight="1" x14ac:dyDescent="0.25">
      <c r="A187" s="3" t="str">
        <f>HYPERLINK("http://dev.cottongen.org/node/727","qLY.7T-ch24.e2")</f>
        <v>qLY.7T-ch24.e2</v>
      </c>
      <c r="B187" s="3" t="s">
        <v>253</v>
      </c>
      <c r="C187" s="3" t="s">
        <v>253</v>
      </c>
      <c r="D187" s="3" t="s">
        <v>496</v>
      </c>
      <c r="E187" s="3" t="s">
        <v>26</v>
      </c>
      <c r="F187" s="3" t="s">
        <v>18</v>
      </c>
      <c r="G187" s="3" t="s">
        <v>304</v>
      </c>
      <c r="H187" s="3" t="s">
        <v>18</v>
      </c>
      <c r="I187" s="3" t="s">
        <v>18</v>
      </c>
      <c r="J187" s="3" t="s">
        <v>18</v>
      </c>
      <c r="K187" s="3" t="s">
        <v>18</v>
      </c>
    </row>
    <row r="188" spans="1:11" ht="17.25" customHeight="1" x14ac:dyDescent="0.25">
      <c r="A188" s="3" t="str">
        <f>HYPERLINK("http://dev.cottongen.org/node/728","qMIC.HP-ch8")</f>
        <v>qMIC.HP-ch8</v>
      </c>
      <c r="B188" s="3" t="s">
        <v>253</v>
      </c>
      <c r="C188" s="3" t="s">
        <v>345</v>
      </c>
      <c r="D188" s="3" t="s">
        <v>496</v>
      </c>
      <c r="E188" s="3" t="s">
        <v>236</v>
      </c>
      <c r="F188" s="3" t="s">
        <v>237</v>
      </c>
      <c r="G188" s="3" t="s">
        <v>18</v>
      </c>
      <c r="H188" s="3" t="s">
        <v>346</v>
      </c>
      <c r="I188" s="3" t="s">
        <v>239</v>
      </c>
      <c r="J188" s="3">
        <v>0.95</v>
      </c>
      <c r="K188" s="3">
        <v>9.7000000000000003E-2</v>
      </c>
    </row>
    <row r="189" spans="1:11" ht="17.25" customHeight="1" x14ac:dyDescent="0.25">
      <c r="A189" s="3" t="str">
        <f>HYPERLINK("http://dev.cottongen.org/node/729","qMIC.HP-ch11")</f>
        <v>qMIC.HP-ch11</v>
      </c>
      <c r="B189" s="3" t="s">
        <v>253</v>
      </c>
      <c r="C189" s="3" t="s">
        <v>347</v>
      </c>
      <c r="D189" s="3" t="s">
        <v>496</v>
      </c>
      <c r="E189" s="3" t="s">
        <v>236</v>
      </c>
      <c r="F189" s="3" t="s">
        <v>237</v>
      </c>
      <c r="G189" s="3" t="s">
        <v>18</v>
      </c>
      <c r="H189" s="3" t="s">
        <v>348</v>
      </c>
      <c r="I189" s="3" t="s">
        <v>239</v>
      </c>
      <c r="J189" s="3">
        <v>1.31</v>
      </c>
      <c r="K189" s="3">
        <v>0.184</v>
      </c>
    </row>
    <row r="190" spans="1:11" ht="17.25" customHeight="1" x14ac:dyDescent="0.25">
      <c r="A190" s="3" t="str">
        <f>HYPERLINK("http://dev.cottongen.org/node/730","qMIC.HP-ch10")</f>
        <v>qMIC.HP-ch10</v>
      </c>
      <c r="B190" s="3" t="s">
        <v>253</v>
      </c>
      <c r="C190" s="3" t="s">
        <v>349</v>
      </c>
      <c r="D190" s="3" t="s">
        <v>496</v>
      </c>
      <c r="E190" s="3" t="s">
        <v>236</v>
      </c>
      <c r="F190" s="3" t="s">
        <v>237</v>
      </c>
      <c r="G190" s="3" t="s">
        <v>18</v>
      </c>
      <c r="H190" s="3" t="s">
        <v>350</v>
      </c>
      <c r="I190" s="3" t="s">
        <v>239</v>
      </c>
      <c r="J190" s="3">
        <v>0.19</v>
      </c>
      <c r="K190" s="3">
        <v>0.189</v>
      </c>
    </row>
    <row r="191" spans="1:11" ht="17.25" customHeight="1" x14ac:dyDescent="0.25">
      <c r="A191" s="3" t="str">
        <f>HYPERLINK("http://dev.cottongen.org/node/731","qMIC.HP-ch14.1")</f>
        <v>qMIC.HP-ch14.1</v>
      </c>
      <c r="B191" s="3" t="s">
        <v>253</v>
      </c>
      <c r="C191" s="3" t="s">
        <v>351</v>
      </c>
      <c r="D191" s="3" t="s">
        <v>496</v>
      </c>
      <c r="E191" s="3" t="s">
        <v>236</v>
      </c>
      <c r="F191" s="3" t="s">
        <v>237</v>
      </c>
      <c r="G191" s="3" t="s">
        <v>18</v>
      </c>
      <c r="H191" s="3" t="s">
        <v>247</v>
      </c>
      <c r="I191" s="3" t="s">
        <v>239</v>
      </c>
      <c r="J191" s="3">
        <v>0.74</v>
      </c>
      <c r="K191" s="3">
        <v>0.19600000000000001</v>
      </c>
    </row>
    <row r="192" spans="1:11" ht="17.25" customHeight="1" x14ac:dyDescent="0.25">
      <c r="A192" s="3" t="str">
        <f>HYPERLINK("http://dev.cottongen.org/node/732","qMIC.HP-ch14.2")</f>
        <v>qMIC.HP-ch14.2</v>
      </c>
      <c r="B192" s="3" t="s">
        <v>253</v>
      </c>
      <c r="C192" s="3" t="s">
        <v>352</v>
      </c>
      <c r="D192" s="3" t="s">
        <v>496</v>
      </c>
      <c r="E192" s="3" t="s">
        <v>236</v>
      </c>
      <c r="F192" s="3" t="s">
        <v>237</v>
      </c>
      <c r="G192" s="3" t="s">
        <v>18</v>
      </c>
      <c r="H192" s="3" t="s">
        <v>353</v>
      </c>
      <c r="I192" s="3" t="s">
        <v>239</v>
      </c>
      <c r="J192" s="3">
        <v>0.47</v>
      </c>
      <c r="K192" s="3">
        <v>0.182</v>
      </c>
    </row>
    <row r="193" spans="1:11" ht="17.25" customHeight="1" x14ac:dyDescent="0.25">
      <c r="A193" s="3" t="str">
        <f>HYPERLINK("http://dev.cottongen.org/node/733","qMIC.HP-ch14.3")</f>
        <v>qMIC.HP-ch14.3</v>
      </c>
      <c r="B193" s="3" t="s">
        <v>253</v>
      </c>
      <c r="C193" s="3" t="s">
        <v>354</v>
      </c>
      <c r="D193" s="3" t="s">
        <v>496</v>
      </c>
      <c r="E193" s="3" t="s">
        <v>236</v>
      </c>
      <c r="F193" s="3" t="s">
        <v>237</v>
      </c>
      <c r="G193" s="3" t="s">
        <v>18</v>
      </c>
      <c r="H193" s="3" t="s">
        <v>355</v>
      </c>
      <c r="I193" s="3" t="s">
        <v>239</v>
      </c>
      <c r="J193" s="3">
        <v>0.12</v>
      </c>
      <c r="K193" s="3">
        <v>0.158</v>
      </c>
    </row>
    <row r="194" spans="1:11" ht="17.25" customHeight="1" x14ac:dyDescent="0.25">
      <c r="A194" s="3" t="str">
        <f>HYPERLINK("http://dev.cottongen.org/node/734","qMIC.HP-ch22")</f>
        <v>qMIC.HP-ch22</v>
      </c>
      <c r="B194" s="3" t="s">
        <v>253</v>
      </c>
      <c r="C194" s="3" t="s">
        <v>356</v>
      </c>
      <c r="D194" s="3" t="s">
        <v>496</v>
      </c>
      <c r="E194" s="3" t="s">
        <v>236</v>
      </c>
      <c r="F194" s="3" t="s">
        <v>237</v>
      </c>
      <c r="G194" s="3" t="s">
        <v>18</v>
      </c>
      <c r="H194" s="3" t="s">
        <v>357</v>
      </c>
      <c r="I194" s="3" t="s">
        <v>239</v>
      </c>
      <c r="J194" s="3">
        <v>-2.77</v>
      </c>
      <c r="K194" s="3">
        <v>0.215</v>
      </c>
    </row>
    <row r="195" spans="1:11" ht="17.25" customHeight="1" x14ac:dyDescent="0.25">
      <c r="A195" s="3" t="str">
        <f>HYPERLINK("http://dev.cottongen.org/node/735","qMIC.HP-ch24")</f>
        <v>qMIC.HP-ch24</v>
      </c>
      <c r="B195" s="3" t="s">
        <v>253</v>
      </c>
      <c r="C195" s="3" t="s">
        <v>358</v>
      </c>
      <c r="D195" s="3" t="s">
        <v>496</v>
      </c>
      <c r="E195" s="3" t="s">
        <v>236</v>
      </c>
      <c r="F195" s="3" t="s">
        <v>237</v>
      </c>
      <c r="G195" s="3" t="s">
        <v>18</v>
      </c>
      <c r="H195" s="3" t="s">
        <v>359</v>
      </c>
      <c r="I195" s="3" t="s">
        <v>239</v>
      </c>
      <c r="J195" s="3">
        <v>-0.92</v>
      </c>
      <c r="K195" s="3">
        <v>0.17599999999999999</v>
      </c>
    </row>
    <row r="196" spans="1:11" ht="17.25" customHeight="1" x14ac:dyDescent="0.25">
      <c r="A196" s="3" t="str">
        <f>HYPERLINK("http://dev.cottongen.org/node/736","qMIC.T3-ch17")</f>
        <v>qMIC.T3-ch17</v>
      </c>
      <c r="B196" s="3" t="s">
        <v>253</v>
      </c>
      <c r="C196" s="3" t="s">
        <v>360</v>
      </c>
      <c r="D196" s="3" t="s">
        <v>496</v>
      </c>
      <c r="E196" s="3" t="s">
        <v>14</v>
      </c>
      <c r="F196" s="3" t="s">
        <v>15</v>
      </c>
      <c r="G196" s="3" t="s">
        <v>361</v>
      </c>
      <c r="H196" s="3" t="s">
        <v>18</v>
      </c>
      <c r="I196" s="3" t="s">
        <v>17</v>
      </c>
      <c r="J196" s="3" t="s">
        <v>18</v>
      </c>
      <c r="K196" s="3" t="s">
        <v>18</v>
      </c>
    </row>
    <row r="197" spans="1:11" ht="17.25" customHeight="1" x14ac:dyDescent="0.25">
      <c r="A197" s="3" t="str">
        <f>HYPERLINK("http://dev.cottongen.org/node/737","qMIC.T3-ch3.1")</f>
        <v>qMIC.T3-ch3.1</v>
      </c>
      <c r="B197" s="3" t="s">
        <v>253</v>
      </c>
      <c r="C197" s="3" t="s">
        <v>362</v>
      </c>
      <c r="D197" s="3" t="s">
        <v>496</v>
      </c>
      <c r="E197" s="3" t="s">
        <v>14</v>
      </c>
      <c r="F197" s="3" t="s">
        <v>15</v>
      </c>
      <c r="G197" s="3" t="s">
        <v>34</v>
      </c>
      <c r="H197" s="3" t="s">
        <v>18</v>
      </c>
      <c r="I197" s="3" t="s">
        <v>17</v>
      </c>
      <c r="J197" s="3" t="s">
        <v>18</v>
      </c>
      <c r="K197" s="3" t="s">
        <v>18</v>
      </c>
    </row>
    <row r="198" spans="1:11" ht="17.25" customHeight="1" x14ac:dyDescent="0.25">
      <c r="A198" s="3" t="str">
        <f>HYPERLINK("http://dev.cottongen.org/node/738","qMIC.T3-ch3.2")</f>
        <v>qMIC.T3-ch3.2</v>
      </c>
      <c r="B198" s="3" t="s">
        <v>253</v>
      </c>
      <c r="C198" s="3" t="s">
        <v>362</v>
      </c>
      <c r="D198" s="3" t="s">
        <v>496</v>
      </c>
      <c r="E198" s="3" t="s">
        <v>14</v>
      </c>
      <c r="F198" s="3" t="s">
        <v>15</v>
      </c>
      <c r="G198" s="3" t="s">
        <v>363</v>
      </c>
      <c r="H198" s="3" t="s">
        <v>18</v>
      </c>
      <c r="I198" s="3" t="s">
        <v>17</v>
      </c>
      <c r="J198" s="3" t="s">
        <v>18</v>
      </c>
      <c r="K198" s="3" t="s">
        <v>18</v>
      </c>
    </row>
    <row r="199" spans="1:11" ht="17.25" customHeight="1" x14ac:dyDescent="0.25">
      <c r="A199" s="3" t="str">
        <f>HYPERLINK("http://dev.cottongen.org/node/739","qMIC.T3-ch5")</f>
        <v>qMIC.T3-ch5</v>
      </c>
      <c r="B199" s="3" t="s">
        <v>253</v>
      </c>
      <c r="C199" s="3" t="s">
        <v>364</v>
      </c>
      <c r="D199" s="3" t="s">
        <v>496</v>
      </c>
      <c r="E199" s="3" t="s">
        <v>14</v>
      </c>
      <c r="F199" s="3" t="s">
        <v>15</v>
      </c>
      <c r="G199" s="3" t="s">
        <v>365</v>
      </c>
      <c r="H199" s="3" t="s">
        <v>18</v>
      </c>
      <c r="I199" s="3" t="s">
        <v>17</v>
      </c>
      <c r="J199" s="3" t="s">
        <v>18</v>
      </c>
      <c r="K199" s="3" t="s">
        <v>18</v>
      </c>
    </row>
    <row r="200" spans="1:11" ht="17.25" customHeight="1" x14ac:dyDescent="0.25">
      <c r="A200" s="3" t="str">
        <f>HYPERLINK("http://dev.cottongen.org/node/740","qMIC.T3-ch12")</f>
        <v>qMIC.T3-ch12</v>
      </c>
      <c r="B200" s="3" t="s">
        <v>253</v>
      </c>
      <c r="C200" s="3" t="s">
        <v>366</v>
      </c>
      <c r="D200" s="3" t="s">
        <v>496</v>
      </c>
      <c r="E200" s="3" t="s">
        <v>14</v>
      </c>
      <c r="F200" s="3" t="s">
        <v>15</v>
      </c>
      <c r="G200" s="3" t="s">
        <v>367</v>
      </c>
      <c r="H200" s="3" t="s">
        <v>18</v>
      </c>
      <c r="I200" s="3" t="s">
        <v>17</v>
      </c>
      <c r="J200" s="3" t="s">
        <v>18</v>
      </c>
      <c r="K200" s="3" t="s">
        <v>18</v>
      </c>
    </row>
    <row r="201" spans="1:11" ht="17.25" customHeight="1" x14ac:dyDescent="0.25">
      <c r="A201" s="3" t="str">
        <f>HYPERLINK("http://dev.cottongen.org/node/741","qMIC.TP-BC3F2-ch6.1")</f>
        <v>qMIC.TP-BC3F2-ch6.1</v>
      </c>
      <c r="B201" s="3" t="s">
        <v>253</v>
      </c>
      <c r="C201" s="3" t="s">
        <v>368</v>
      </c>
      <c r="D201" s="3" t="s">
        <v>496</v>
      </c>
      <c r="E201" s="3" t="s">
        <v>95</v>
      </c>
      <c r="F201" s="3" t="s">
        <v>18</v>
      </c>
      <c r="G201" s="3" t="s">
        <v>369</v>
      </c>
      <c r="H201" s="3" t="s">
        <v>18</v>
      </c>
      <c r="I201" s="3" t="s">
        <v>18</v>
      </c>
      <c r="J201" s="3" t="s">
        <v>370</v>
      </c>
      <c r="K201" s="3" t="s">
        <v>371</v>
      </c>
    </row>
    <row r="202" spans="1:11" ht="17.25" customHeight="1" x14ac:dyDescent="0.25">
      <c r="A202" s="3" t="str">
        <f>HYPERLINK("http://dev.cottongen.org/node/742","qMIC.TP-BC3F2-ch14.1")</f>
        <v>qMIC.TP-BC3F2-ch14.1</v>
      </c>
      <c r="B202" s="3" t="s">
        <v>253</v>
      </c>
      <c r="C202" s="3" t="s">
        <v>372</v>
      </c>
      <c r="D202" s="3" t="s">
        <v>496</v>
      </c>
      <c r="E202" s="3" t="s">
        <v>95</v>
      </c>
      <c r="F202" s="3" t="s">
        <v>18</v>
      </c>
      <c r="G202" s="3" t="s">
        <v>373</v>
      </c>
      <c r="H202" s="3" t="s">
        <v>18</v>
      </c>
      <c r="I202" s="3" t="s">
        <v>18</v>
      </c>
      <c r="J202" s="3">
        <v>0.35</v>
      </c>
      <c r="K202" s="3">
        <v>25</v>
      </c>
    </row>
    <row r="203" spans="1:11" ht="17.25" customHeight="1" x14ac:dyDescent="0.25">
      <c r="A203" s="3" t="str">
        <f>HYPERLINK("http://dev.cottongen.org/node/743","qMIC.TP-BC3F2-ch14.2")</f>
        <v>qMIC.TP-BC3F2-ch14.2</v>
      </c>
      <c r="B203" s="3" t="s">
        <v>253</v>
      </c>
      <c r="C203" s="3" t="s">
        <v>374</v>
      </c>
      <c r="D203" s="3" t="s">
        <v>496</v>
      </c>
      <c r="E203" s="3" t="s">
        <v>95</v>
      </c>
      <c r="F203" s="3" t="s">
        <v>18</v>
      </c>
      <c r="G203" s="3" t="s">
        <v>375</v>
      </c>
      <c r="H203" s="3" t="s">
        <v>18</v>
      </c>
      <c r="I203" s="3" t="s">
        <v>18</v>
      </c>
      <c r="J203" s="3">
        <v>0.67</v>
      </c>
      <c r="K203" s="3">
        <v>10</v>
      </c>
    </row>
    <row r="204" spans="1:11" ht="17.25" customHeight="1" x14ac:dyDescent="0.25">
      <c r="A204" s="3" t="str">
        <f>HYPERLINK("http://dev.cottongen.org/node/744","qMIC.TP-BC3F2-ch17.1")</f>
        <v>qMIC.TP-BC3F2-ch17.1</v>
      </c>
      <c r="B204" s="3" t="s">
        <v>253</v>
      </c>
      <c r="C204" s="3" t="s">
        <v>376</v>
      </c>
      <c r="D204" s="3" t="s">
        <v>496</v>
      </c>
      <c r="E204" s="3" t="s">
        <v>95</v>
      </c>
      <c r="F204" s="3" t="s">
        <v>18</v>
      </c>
      <c r="G204" s="3" t="s">
        <v>377</v>
      </c>
      <c r="H204" s="3" t="s">
        <v>18</v>
      </c>
      <c r="I204" s="3" t="s">
        <v>18</v>
      </c>
      <c r="J204" s="3">
        <v>-0.09</v>
      </c>
      <c r="K204" s="3">
        <v>11</v>
      </c>
    </row>
    <row r="205" spans="1:11" ht="17.25" customHeight="1" x14ac:dyDescent="0.25">
      <c r="A205" s="3" t="str">
        <f>HYPERLINK("http://dev.cottongen.org/node/745","qMIC.TP-BC3F2-ch17.2")</f>
        <v>qMIC.TP-BC3F2-ch17.2</v>
      </c>
      <c r="B205" s="3" t="s">
        <v>253</v>
      </c>
      <c r="C205" s="3" t="s">
        <v>378</v>
      </c>
      <c r="D205" s="3" t="s">
        <v>496</v>
      </c>
      <c r="E205" s="3" t="s">
        <v>95</v>
      </c>
      <c r="F205" s="3" t="s">
        <v>18</v>
      </c>
      <c r="G205" s="3" t="s">
        <v>379</v>
      </c>
      <c r="H205" s="3" t="s">
        <v>18</v>
      </c>
      <c r="I205" s="3" t="s">
        <v>18</v>
      </c>
      <c r="J205" s="3" t="s">
        <v>380</v>
      </c>
      <c r="K205" s="3" t="s">
        <v>381</v>
      </c>
    </row>
    <row r="206" spans="1:11" ht="17.25" customHeight="1" x14ac:dyDescent="0.25">
      <c r="A206" s="3" t="str">
        <f>HYPERLINK("http://dev.cottongen.org/node/746","qMIC.TP-BC3F2-ch26.1")</f>
        <v>qMIC.TP-BC3F2-ch26.1</v>
      </c>
      <c r="B206" s="3" t="s">
        <v>253</v>
      </c>
      <c r="C206" s="3" t="s">
        <v>382</v>
      </c>
      <c r="D206" s="3" t="s">
        <v>496</v>
      </c>
      <c r="E206" s="3" t="s">
        <v>95</v>
      </c>
      <c r="F206" s="3" t="s">
        <v>18</v>
      </c>
      <c r="G206" s="3" t="s">
        <v>134</v>
      </c>
      <c r="H206" s="3" t="s">
        <v>18</v>
      </c>
      <c r="I206" s="3" t="s">
        <v>18</v>
      </c>
      <c r="J206" s="3">
        <v>1.73</v>
      </c>
      <c r="K206" s="3">
        <v>9</v>
      </c>
    </row>
    <row r="207" spans="1:11" ht="17.25" customHeight="1" x14ac:dyDescent="0.25">
      <c r="A207" s="3" t="str">
        <f>HYPERLINK("http://dev.cottongen.org/node/747","qMIC.TP-BC3F2-ch19.1")</f>
        <v>qMIC.TP-BC3F2-ch19.1</v>
      </c>
      <c r="B207" s="3" t="s">
        <v>253</v>
      </c>
      <c r="C207" s="3" t="s">
        <v>383</v>
      </c>
      <c r="D207" s="3" t="s">
        <v>496</v>
      </c>
      <c r="E207" s="3" t="s">
        <v>95</v>
      </c>
      <c r="F207" s="3" t="s">
        <v>18</v>
      </c>
      <c r="G207" s="3" t="s">
        <v>139</v>
      </c>
      <c r="H207" s="3" t="s">
        <v>18</v>
      </c>
      <c r="I207" s="3" t="s">
        <v>18</v>
      </c>
      <c r="J207" s="3">
        <v>4.88</v>
      </c>
      <c r="K207" s="3">
        <v>25</v>
      </c>
    </row>
    <row r="208" spans="1:11" ht="17.25" customHeight="1" x14ac:dyDescent="0.25">
      <c r="A208" s="3" t="str">
        <f>HYPERLINK("http://dev.cottongen.org/node/748","qMIC.TP-BC3F2-ch19.2")</f>
        <v>qMIC.TP-BC3F2-ch19.2</v>
      </c>
      <c r="B208" s="3" t="s">
        <v>253</v>
      </c>
      <c r="C208" s="3" t="s">
        <v>384</v>
      </c>
      <c r="D208" s="3" t="s">
        <v>496</v>
      </c>
      <c r="E208" s="3" t="s">
        <v>95</v>
      </c>
      <c r="F208" s="3" t="s">
        <v>18</v>
      </c>
      <c r="G208" s="3" t="s">
        <v>228</v>
      </c>
      <c r="H208" s="3" t="s">
        <v>18</v>
      </c>
      <c r="I208" s="3" t="s">
        <v>18</v>
      </c>
      <c r="J208" s="3">
        <v>-0.19</v>
      </c>
      <c r="K208" s="3">
        <v>11</v>
      </c>
    </row>
    <row r="209" spans="1:11" ht="17.25" customHeight="1" x14ac:dyDescent="0.25">
      <c r="A209" s="3" t="str">
        <f>HYPERLINK("http://dev.cottongen.org/node/749","qMIC.TP-BC3F2-ch19.3")</f>
        <v>qMIC.TP-BC3F2-ch19.3</v>
      </c>
      <c r="B209" s="3" t="s">
        <v>253</v>
      </c>
      <c r="C209" s="3" t="s">
        <v>385</v>
      </c>
      <c r="D209" s="3" t="s">
        <v>496</v>
      </c>
      <c r="E209" s="3" t="s">
        <v>95</v>
      </c>
      <c r="F209" s="3" t="s">
        <v>18</v>
      </c>
      <c r="G209" s="3" t="s">
        <v>230</v>
      </c>
      <c r="H209" s="3" t="s">
        <v>18</v>
      </c>
      <c r="I209" s="3" t="s">
        <v>18</v>
      </c>
      <c r="J209" s="3">
        <v>-4.43</v>
      </c>
      <c r="K209" s="3">
        <v>11</v>
      </c>
    </row>
    <row r="210" spans="1:11" ht="17.25" customHeight="1" x14ac:dyDescent="0.25">
      <c r="A210" s="3" t="str">
        <f>HYPERLINK("http://dev.cottongen.org/node/750","qMIC.7T-ch23.e1")</f>
        <v>qMIC.7T-ch23.e1</v>
      </c>
      <c r="B210" s="3" t="s">
        <v>253</v>
      </c>
      <c r="C210" s="3" t="s">
        <v>386</v>
      </c>
      <c r="D210" s="3" t="s">
        <v>496</v>
      </c>
      <c r="E210" s="3" t="s">
        <v>52</v>
      </c>
      <c r="F210" s="3" t="s">
        <v>53</v>
      </c>
      <c r="G210" s="3" t="s">
        <v>18</v>
      </c>
      <c r="H210" s="3" t="s">
        <v>387</v>
      </c>
      <c r="I210" s="3" t="s">
        <v>55</v>
      </c>
      <c r="J210" s="3" t="s">
        <v>18</v>
      </c>
      <c r="K210" s="3">
        <v>5.78</v>
      </c>
    </row>
    <row r="211" spans="1:11" ht="17.25" customHeight="1" x14ac:dyDescent="0.25">
      <c r="A211" s="3" t="str">
        <f>HYPERLINK("http://dev.cottongen.org/node/751","qMIC.7T-ch23.e2")</f>
        <v>qMIC.7T-ch23.e2</v>
      </c>
      <c r="B211" s="3" t="s">
        <v>253</v>
      </c>
      <c r="C211" s="3" t="s">
        <v>388</v>
      </c>
      <c r="D211" s="3" t="s">
        <v>496</v>
      </c>
      <c r="E211" s="3" t="s">
        <v>52</v>
      </c>
      <c r="F211" s="3" t="s">
        <v>53</v>
      </c>
      <c r="G211" s="3" t="s">
        <v>18</v>
      </c>
      <c r="H211" s="3" t="s">
        <v>249</v>
      </c>
      <c r="I211" s="3" t="s">
        <v>55</v>
      </c>
      <c r="J211" s="3" t="s">
        <v>18</v>
      </c>
      <c r="K211" s="3">
        <v>4.5199999999999996</v>
      </c>
    </row>
    <row r="212" spans="1:11" ht="17.25" customHeight="1" x14ac:dyDescent="0.25">
      <c r="A212" s="3" t="str">
        <f>HYPERLINK("http://dev.cottongen.org/node/752","qMIC.7T-ch23.e4")</f>
        <v>qMIC.7T-ch23.e4</v>
      </c>
      <c r="B212" s="3" t="s">
        <v>253</v>
      </c>
      <c r="C212" s="3" t="s">
        <v>389</v>
      </c>
      <c r="D212" s="3" t="s">
        <v>496</v>
      </c>
      <c r="E212" s="3" t="s">
        <v>52</v>
      </c>
      <c r="F212" s="3" t="s">
        <v>53</v>
      </c>
      <c r="G212" s="3" t="s">
        <v>18</v>
      </c>
      <c r="H212" s="3" t="s">
        <v>387</v>
      </c>
      <c r="I212" s="3" t="s">
        <v>55</v>
      </c>
      <c r="J212" s="3" t="s">
        <v>18</v>
      </c>
      <c r="K212" s="3">
        <v>6.35</v>
      </c>
    </row>
    <row r="213" spans="1:11" ht="17.25" customHeight="1" x14ac:dyDescent="0.25">
      <c r="A213" s="3" t="str">
        <f>HYPERLINK("http://dev.cottongen.org/node/753","qMIC.7T-ch24.e1")</f>
        <v>qMIC.7T-ch24.e1</v>
      </c>
      <c r="B213" s="3" t="s">
        <v>253</v>
      </c>
      <c r="C213" s="3" t="s">
        <v>390</v>
      </c>
      <c r="D213" s="3" t="s">
        <v>496</v>
      </c>
      <c r="E213" s="3" t="s">
        <v>52</v>
      </c>
      <c r="F213" s="3" t="s">
        <v>53</v>
      </c>
      <c r="G213" s="3" t="s">
        <v>18</v>
      </c>
      <c r="H213" s="3" t="s">
        <v>391</v>
      </c>
      <c r="I213" s="3" t="s">
        <v>55</v>
      </c>
      <c r="J213" s="3" t="s">
        <v>18</v>
      </c>
      <c r="K213" s="3">
        <v>6.36</v>
      </c>
    </row>
    <row r="214" spans="1:11" ht="17.25" customHeight="1" x14ac:dyDescent="0.25">
      <c r="A214" s="3" t="str">
        <f>HYPERLINK("http://dev.cottongen.org/node/754","qMIC.7T-ch24.e2")</f>
        <v>qMIC.7T-ch24.e2</v>
      </c>
      <c r="B214" s="3" t="s">
        <v>253</v>
      </c>
      <c r="C214" s="3" t="s">
        <v>392</v>
      </c>
      <c r="D214" s="3" t="s">
        <v>496</v>
      </c>
      <c r="E214" s="3" t="s">
        <v>52</v>
      </c>
      <c r="F214" s="3" t="s">
        <v>53</v>
      </c>
      <c r="G214" s="3" t="s">
        <v>18</v>
      </c>
      <c r="H214" s="3" t="s">
        <v>85</v>
      </c>
      <c r="I214" s="3" t="s">
        <v>55</v>
      </c>
      <c r="J214" s="3" t="s">
        <v>18</v>
      </c>
      <c r="K214" s="3">
        <v>10.91</v>
      </c>
    </row>
    <row r="215" spans="1:11" ht="17.25" customHeight="1" x14ac:dyDescent="0.25">
      <c r="A215" s="3" t="str">
        <f>HYPERLINK("http://dev.cottongen.org/node/755","qMIC.7T-ch24.e4")</f>
        <v>qMIC.7T-ch24.e4</v>
      </c>
      <c r="B215" s="3" t="s">
        <v>253</v>
      </c>
      <c r="C215" s="3" t="s">
        <v>393</v>
      </c>
      <c r="D215" s="3" t="s">
        <v>496</v>
      </c>
      <c r="E215" s="3" t="s">
        <v>52</v>
      </c>
      <c r="F215" s="3" t="s">
        <v>53</v>
      </c>
      <c r="G215" s="3" t="s">
        <v>18</v>
      </c>
      <c r="H215" s="3" t="s">
        <v>394</v>
      </c>
      <c r="I215" s="3" t="s">
        <v>55</v>
      </c>
      <c r="J215" s="3" t="s">
        <v>18</v>
      </c>
      <c r="K215" s="3">
        <v>10.32</v>
      </c>
    </row>
    <row r="216" spans="1:11" ht="17.25" customHeight="1" x14ac:dyDescent="0.25">
      <c r="A216" s="3" t="str">
        <f>HYPERLINK("http://dev.cottongen.org/node/756","qMIC.7T-ch25.e1")</f>
        <v>qMIC.7T-ch25.e1</v>
      </c>
      <c r="B216" s="3" t="s">
        <v>253</v>
      </c>
      <c r="C216" s="3" t="s">
        <v>395</v>
      </c>
      <c r="D216" s="3" t="s">
        <v>496</v>
      </c>
      <c r="E216" s="3" t="s">
        <v>52</v>
      </c>
      <c r="F216" s="3" t="s">
        <v>53</v>
      </c>
      <c r="G216" s="3" t="s">
        <v>18</v>
      </c>
      <c r="H216" s="3" t="s">
        <v>256</v>
      </c>
      <c r="I216" s="3" t="s">
        <v>55</v>
      </c>
      <c r="J216" s="3" t="s">
        <v>18</v>
      </c>
      <c r="K216" s="3">
        <v>5.17</v>
      </c>
    </row>
    <row r="217" spans="1:11" ht="17.25" customHeight="1" x14ac:dyDescent="0.25">
      <c r="A217" s="3" t="str">
        <f>HYPERLINK("http://dev.cottongen.org/node/757","qMIC.7T-ch25.e3")</f>
        <v>qMIC.7T-ch25.e3</v>
      </c>
      <c r="B217" s="3" t="s">
        <v>253</v>
      </c>
      <c r="C217" s="3" t="s">
        <v>396</v>
      </c>
      <c r="D217" s="3" t="s">
        <v>496</v>
      </c>
      <c r="E217" s="3" t="s">
        <v>52</v>
      </c>
      <c r="F217" s="3" t="s">
        <v>53</v>
      </c>
      <c r="G217" s="3" t="s">
        <v>18</v>
      </c>
      <c r="H217" s="3" t="s">
        <v>256</v>
      </c>
      <c r="I217" s="3" t="s">
        <v>55</v>
      </c>
      <c r="J217" s="3" t="s">
        <v>18</v>
      </c>
      <c r="K217" s="3">
        <v>5.95</v>
      </c>
    </row>
    <row r="218" spans="1:11" ht="17.25" customHeight="1" x14ac:dyDescent="0.25">
      <c r="A218" s="3" t="str">
        <f>HYPERLINK("http://dev.cottongen.org/node/758","qMIC.7T-lgU03.e1")</f>
        <v>qMIC.7T-lgU03.e1</v>
      </c>
      <c r="B218" s="3" t="s">
        <v>253</v>
      </c>
      <c r="C218" s="3" t="s">
        <v>397</v>
      </c>
      <c r="D218" s="3" t="s">
        <v>496</v>
      </c>
      <c r="E218" s="3" t="s">
        <v>52</v>
      </c>
      <c r="F218" s="3" t="s">
        <v>53</v>
      </c>
      <c r="G218" s="3" t="s">
        <v>18</v>
      </c>
      <c r="H218" s="3" t="s">
        <v>149</v>
      </c>
      <c r="I218" s="3" t="s">
        <v>55</v>
      </c>
      <c r="J218" s="3" t="s">
        <v>18</v>
      </c>
      <c r="K218" s="3">
        <v>6.33</v>
      </c>
    </row>
    <row r="219" spans="1:11" ht="17.25" customHeight="1" x14ac:dyDescent="0.25">
      <c r="A219" s="3" t="str">
        <f>HYPERLINK("http://dev.cottongen.org/node/759","qMIC.7T-lgU03.e2")</f>
        <v>qMIC.7T-lgU03.e2</v>
      </c>
      <c r="B219" s="3" t="s">
        <v>253</v>
      </c>
      <c r="C219" s="3" t="s">
        <v>398</v>
      </c>
      <c r="D219" s="3" t="s">
        <v>496</v>
      </c>
      <c r="E219" s="3" t="s">
        <v>52</v>
      </c>
      <c r="F219" s="3" t="s">
        <v>53</v>
      </c>
      <c r="G219" s="3" t="s">
        <v>18</v>
      </c>
      <c r="H219" s="3" t="s">
        <v>151</v>
      </c>
      <c r="I219" s="3" t="s">
        <v>55</v>
      </c>
      <c r="J219" s="3" t="s">
        <v>18</v>
      </c>
      <c r="K219" s="3">
        <v>6.89</v>
      </c>
    </row>
    <row r="220" spans="1:11" ht="17.25" customHeight="1" x14ac:dyDescent="0.25">
      <c r="A220" s="3" t="str">
        <f>HYPERLINK("http://dev.cottongen.org/node/760","qMIC.7T-lgU03.e3")</f>
        <v>qMIC.7T-lgU03.e3</v>
      </c>
      <c r="B220" s="3" t="s">
        <v>253</v>
      </c>
      <c r="C220" s="3" t="s">
        <v>399</v>
      </c>
      <c r="D220" s="3" t="s">
        <v>496</v>
      </c>
      <c r="E220" s="3" t="s">
        <v>52</v>
      </c>
      <c r="F220" s="3" t="s">
        <v>53</v>
      </c>
      <c r="G220" s="3" t="s">
        <v>18</v>
      </c>
      <c r="H220" s="3" t="s">
        <v>149</v>
      </c>
      <c r="I220" s="3" t="s">
        <v>55</v>
      </c>
      <c r="J220" s="3" t="s">
        <v>18</v>
      </c>
      <c r="K220" s="3">
        <v>10.73</v>
      </c>
    </row>
    <row r="221" spans="1:11" ht="17.25" customHeight="1" x14ac:dyDescent="0.25">
      <c r="A221" s="3" t="str">
        <f>HYPERLINK("http://dev.cottongen.org/node/761","qMIC.TSP-BNL1672")</f>
        <v>qMIC.TSP-BNL1672</v>
      </c>
      <c r="B221" s="3" t="s">
        <v>253</v>
      </c>
      <c r="C221" s="3" t="s">
        <v>253</v>
      </c>
      <c r="D221" s="3" t="s">
        <v>496</v>
      </c>
      <c r="E221" s="3" t="s">
        <v>26</v>
      </c>
      <c r="F221" s="3" t="s">
        <v>18</v>
      </c>
      <c r="G221" s="3" t="s">
        <v>73</v>
      </c>
      <c r="H221" s="3" t="s">
        <v>18</v>
      </c>
      <c r="I221" s="3" t="s">
        <v>18</v>
      </c>
      <c r="J221" s="3" t="s">
        <v>18</v>
      </c>
      <c r="K221" s="3" t="s">
        <v>18</v>
      </c>
    </row>
    <row r="222" spans="1:11" ht="17.25" customHeight="1" x14ac:dyDescent="0.25">
      <c r="A222" s="3" t="str">
        <f>HYPERLINK("http://dev.cottongen.org/node/762","qMIC.TSP-BNL1667")</f>
        <v>qMIC.TSP-BNL1667</v>
      </c>
      <c r="B222" s="3" t="s">
        <v>253</v>
      </c>
      <c r="C222" s="3" t="s">
        <v>253</v>
      </c>
      <c r="D222" s="3" t="s">
        <v>496</v>
      </c>
      <c r="E222" s="3" t="s">
        <v>26</v>
      </c>
      <c r="F222" s="3" t="s">
        <v>18</v>
      </c>
      <c r="G222" s="3" t="s">
        <v>400</v>
      </c>
      <c r="H222" s="3" t="s">
        <v>18</v>
      </c>
      <c r="I222" s="3" t="s">
        <v>18</v>
      </c>
      <c r="J222" s="3" t="s">
        <v>18</v>
      </c>
      <c r="K222" s="3" t="s">
        <v>18</v>
      </c>
    </row>
    <row r="223" spans="1:11" ht="17.25" customHeight="1" x14ac:dyDescent="0.25">
      <c r="A223" s="3" t="str">
        <f>HYPERLINK("http://dev.cottongen.org/node/763","qMIC.TSP-BNL3408")</f>
        <v>qMIC.TSP-BNL3408</v>
      </c>
      <c r="B223" s="3" t="s">
        <v>253</v>
      </c>
      <c r="C223" s="3" t="s">
        <v>253</v>
      </c>
      <c r="D223" s="3" t="s">
        <v>496</v>
      </c>
      <c r="E223" s="3" t="s">
        <v>26</v>
      </c>
      <c r="F223" s="3" t="s">
        <v>18</v>
      </c>
      <c r="G223" s="3" t="s">
        <v>34</v>
      </c>
      <c r="H223" s="3" t="s">
        <v>18</v>
      </c>
      <c r="I223" s="3" t="s">
        <v>18</v>
      </c>
      <c r="J223" s="3" t="s">
        <v>18</v>
      </c>
      <c r="K223" s="3" t="s">
        <v>18</v>
      </c>
    </row>
    <row r="224" spans="1:11" ht="17.25" customHeight="1" x14ac:dyDescent="0.25">
      <c r="A224" s="3" t="str">
        <f>HYPERLINK("http://dev.cottongen.org/node/766","qMIC.TSP-CIR017")</f>
        <v>qMIC.TSP-CIR017</v>
      </c>
      <c r="B224" s="3" t="s">
        <v>253</v>
      </c>
      <c r="C224" s="3" t="s">
        <v>253</v>
      </c>
      <c r="D224" s="3" t="s">
        <v>496</v>
      </c>
      <c r="E224" s="3" t="s">
        <v>26</v>
      </c>
      <c r="F224" s="3" t="s">
        <v>18</v>
      </c>
      <c r="G224" s="3" t="s">
        <v>401</v>
      </c>
      <c r="H224" s="3" t="s">
        <v>18</v>
      </c>
      <c r="I224" s="3" t="s">
        <v>18</v>
      </c>
      <c r="J224" s="3" t="s">
        <v>18</v>
      </c>
      <c r="K224" s="3" t="s">
        <v>18</v>
      </c>
    </row>
    <row r="225" spans="1:11" ht="17.25" customHeight="1" x14ac:dyDescent="0.25">
      <c r="A225" s="3" t="str">
        <f>HYPERLINK("http://dev.cottongen.org/node/767","qMIC.TSP-CIR099")</f>
        <v>qMIC.TSP-CIR099</v>
      </c>
      <c r="B225" s="3" t="s">
        <v>253</v>
      </c>
      <c r="C225" s="3" t="s">
        <v>253</v>
      </c>
      <c r="D225" s="3" t="s">
        <v>496</v>
      </c>
      <c r="E225" s="3" t="s">
        <v>26</v>
      </c>
      <c r="F225" s="3" t="s">
        <v>18</v>
      </c>
      <c r="G225" s="3" t="s">
        <v>402</v>
      </c>
      <c r="H225" s="3" t="s">
        <v>18</v>
      </c>
      <c r="I225" s="3" t="s">
        <v>18</v>
      </c>
      <c r="J225" s="3" t="s">
        <v>18</v>
      </c>
      <c r="K225" s="3" t="s">
        <v>18</v>
      </c>
    </row>
    <row r="226" spans="1:11" ht="17.25" customHeight="1" x14ac:dyDescent="0.25">
      <c r="A226" s="3" t="str">
        <f>HYPERLINK("http://dev.cottongen.org/node/768","qMIC.TSP-CIR105")</f>
        <v>qMIC.TSP-CIR105</v>
      </c>
      <c r="B226" s="3" t="s">
        <v>253</v>
      </c>
      <c r="C226" s="3" t="s">
        <v>253</v>
      </c>
      <c r="D226" s="3" t="s">
        <v>496</v>
      </c>
      <c r="E226" s="3" t="s">
        <v>26</v>
      </c>
      <c r="F226" s="3" t="s">
        <v>18</v>
      </c>
      <c r="G226" s="3" t="s">
        <v>403</v>
      </c>
      <c r="H226" s="3" t="s">
        <v>18</v>
      </c>
      <c r="I226" s="3" t="s">
        <v>18</v>
      </c>
      <c r="J226" s="3" t="s">
        <v>18</v>
      </c>
      <c r="K226" s="3" t="s">
        <v>18</v>
      </c>
    </row>
    <row r="227" spans="1:11" ht="17.25" customHeight="1" x14ac:dyDescent="0.25">
      <c r="A227" s="3" t="str">
        <f>HYPERLINK("http://dev.cottongen.org/node/769","qMIC.TSP-CIR182")</f>
        <v>qMIC.TSP-CIR182</v>
      </c>
      <c r="B227" s="3" t="s">
        <v>253</v>
      </c>
      <c r="C227" s="3" t="s">
        <v>253</v>
      </c>
      <c r="D227" s="3" t="s">
        <v>496</v>
      </c>
      <c r="E227" s="3" t="s">
        <v>26</v>
      </c>
      <c r="F227" s="3" t="s">
        <v>18</v>
      </c>
      <c r="G227" s="3" t="s">
        <v>404</v>
      </c>
      <c r="H227" s="3" t="s">
        <v>18</v>
      </c>
      <c r="I227" s="3" t="s">
        <v>18</v>
      </c>
      <c r="J227" s="3" t="s">
        <v>18</v>
      </c>
      <c r="K227" s="3" t="s">
        <v>18</v>
      </c>
    </row>
    <row r="228" spans="1:11" ht="17.25" customHeight="1" x14ac:dyDescent="0.25">
      <c r="A228" s="3" t="str">
        <f>HYPERLINK("http://dev.cottongen.org/node/770","qMIC.TSP-CIR249")</f>
        <v>qMIC.TSP-CIR249</v>
      </c>
      <c r="B228" s="3" t="s">
        <v>253</v>
      </c>
      <c r="C228" s="3" t="s">
        <v>253</v>
      </c>
      <c r="D228" s="3" t="s">
        <v>496</v>
      </c>
      <c r="E228" s="3" t="s">
        <v>26</v>
      </c>
      <c r="F228" s="3" t="s">
        <v>18</v>
      </c>
      <c r="G228" s="3" t="s">
        <v>288</v>
      </c>
      <c r="H228" s="3" t="s">
        <v>18</v>
      </c>
      <c r="I228" s="3" t="s">
        <v>18</v>
      </c>
      <c r="J228" s="3" t="s">
        <v>18</v>
      </c>
      <c r="K228" s="3" t="s">
        <v>18</v>
      </c>
    </row>
    <row r="229" spans="1:11" ht="17.25" customHeight="1" x14ac:dyDescent="0.25">
      <c r="A229" s="3" t="str">
        <f>HYPERLINK("http://dev.cottongen.org/node/771","qBB.PE-ch14.1")</f>
        <v>qBB.PE-ch14.1</v>
      </c>
      <c r="B229" s="3" t="s">
        <v>406</v>
      </c>
      <c r="C229" s="3" t="s">
        <v>405</v>
      </c>
      <c r="D229" s="3" t="s">
        <v>407</v>
      </c>
      <c r="E229" s="3" t="s">
        <v>408</v>
      </c>
      <c r="F229" s="3" t="s">
        <v>409</v>
      </c>
      <c r="G229" s="3" t="s">
        <v>410</v>
      </c>
      <c r="H229" s="3" t="s">
        <v>18</v>
      </c>
      <c r="I229" s="3" t="s">
        <v>411</v>
      </c>
      <c r="J229" s="3">
        <v>-1.3</v>
      </c>
      <c r="K229" s="3" t="s">
        <v>18</v>
      </c>
    </row>
    <row r="230" spans="1:11" ht="17.25" customHeight="1" x14ac:dyDescent="0.25">
      <c r="A230" s="3" t="str">
        <f>HYPERLINK("http://dev.cottongen.org/node/772","qBB.PE-ch14.2")</f>
        <v>qBB.PE-ch14.2</v>
      </c>
      <c r="B230" s="3" t="s">
        <v>406</v>
      </c>
      <c r="C230" s="3" t="s">
        <v>412</v>
      </c>
      <c r="D230" s="3" t="s">
        <v>407</v>
      </c>
      <c r="E230" s="3" t="s">
        <v>408</v>
      </c>
      <c r="F230" s="3" t="s">
        <v>409</v>
      </c>
      <c r="G230" s="3" t="s">
        <v>413</v>
      </c>
      <c r="H230" s="3" t="s">
        <v>18</v>
      </c>
      <c r="I230" s="3" t="s">
        <v>411</v>
      </c>
      <c r="J230" s="3">
        <v>-0.95</v>
      </c>
      <c r="K230" s="3" t="s">
        <v>18</v>
      </c>
    </row>
    <row r="231" spans="1:11" ht="17.25" customHeight="1" x14ac:dyDescent="0.25">
      <c r="A231" s="3" t="str">
        <f>HYPERLINK("http://dev.cottongen.org/node/773","qBB.PE-ch20")</f>
        <v>qBB.PE-ch20</v>
      </c>
      <c r="B231" s="3" t="s">
        <v>406</v>
      </c>
      <c r="C231" s="3" t="s">
        <v>414</v>
      </c>
      <c r="D231" s="3" t="s">
        <v>407</v>
      </c>
      <c r="E231" s="3" t="s">
        <v>408</v>
      </c>
      <c r="F231" s="3" t="s">
        <v>409</v>
      </c>
      <c r="G231" s="3" t="s">
        <v>415</v>
      </c>
      <c r="H231" s="3" t="s">
        <v>18</v>
      </c>
      <c r="I231" s="3" t="s">
        <v>411</v>
      </c>
      <c r="J231" s="3">
        <v>1.35</v>
      </c>
      <c r="K231" s="3" t="s">
        <v>18</v>
      </c>
    </row>
    <row r="232" spans="1:11" ht="17.25" customHeight="1" x14ac:dyDescent="0.25">
      <c r="A232" s="3" t="str">
        <f>HYPERLINK("http://dev.cottongen.org/node/774","qBB.PE-ch4")</f>
        <v>qBB.PE-ch4</v>
      </c>
      <c r="B232" s="3" t="s">
        <v>406</v>
      </c>
      <c r="C232" s="3" t="s">
        <v>416</v>
      </c>
      <c r="D232" s="3" t="s">
        <v>407</v>
      </c>
      <c r="E232" s="3" t="s">
        <v>408</v>
      </c>
      <c r="F232" s="3" t="s">
        <v>18</v>
      </c>
      <c r="G232" s="3" t="s">
        <v>417</v>
      </c>
      <c r="H232" s="3" t="s">
        <v>18</v>
      </c>
      <c r="I232" s="3" t="s">
        <v>18</v>
      </c>
      <c r="J232" s="3" t="s">
        <v>418</v>
      </c>
      <c r="K232" s="3" t="s">
        <v>18</v>
      </c>
    </row>
    <row r="233" spans="1:11" ht="17.25" customHeight="1" x14ac:dyDescent="0.25">
      <c r="A233" s="3" t="str">
        <f>HYPERLINK("http://dev.cottongen.org/node/775","qBB.PE-ch5")</f>
        <v>qBB.PE-ch5</v>
      </c>
      <c r="B233" s="3" t="s">
        <v>406</v>
      </c>
      <c r="C233" s="3" t="s">
        <v>419</v>
      </c>
      <c r="D233" s="3" t="s">
        <v>407</v>
      </c>
      <c r="E233" s="3" t="s">
        <v>408</v>
      </c>
      <c r="F233" s="3" t="s">
        <v>409</v>
      </c>
      <c r="G233" s="3" t="s">
        <v>420</v>
      </c>
      <c r="H233" s="3" t="s">
        <v>18</v>
      </c>
      <c r="I233" s="3" t="s">
        <v>411</v>
      </c>
      <c r="J233" s="3">
        <v>-6.65</v>
      </c>
      <c r="K233" s="3" t="s">
        <v>18</v>
      </c>
    </row>
    <row r="234" spans="1:11" ht="17.25" customHeight="1" x14ac:dyDescent="0.25">
      <c r="A234" s="3" t="str">
        <f>HYPERLINK("http://dev.cottongen.org/node/776","qBB.PE-ch21")</f>
        <v>qBB.PE-ch21</v>
      </c>
      <c r="B234" s="3" t="s">
        <v>406</v>
      </c>
      <c r="C234" s="3" t="s">
        <v>421</v>
      </c>
      <c r="D234" s="3" t="s">
        <v>407</v>
      </c>
      <c r="E234" s="3" t="s">
        <v>408</v>
      </c>
      <c r="F234" s="3" t="s">
        <v>409</v>
      </c>
      <c r="G234" s="3" t="s">
        <v>422</v>
      </c>
      <c r="H234" s="3" t="s">
        <v>18</v>
      </c>
      <c r="I234" s="3" t="s">
        <v>411</v>
      </c>
      <c r="J234" s="3">
        <v>-0.97</v>
      </c>
      <c r="K234" s="3" t="s">
        <v>18</v>
      </c>
    </row>
    <row r="235" spans="1:11" ht="17.25" customHeight="1" x14ac:dyDescent="0.25">
      <c r="A235" s="3" t="str">
        <f>HYPERLINK("http://dev.cottongen.org/node/777","qBB.PE-ch19")</f>
        <v>qBB.PE-ch19</v>
      </c>
      <c r="B235" s="3" t="s">
        <v>406</v>
      </c>
      <c r="C235" s="3" t="s">
        <v>423</v>
      </c>
      <c r="D235" s="3" t="s">
        <v>407</v>
      </c>
      <c r="E235" s="3" t="s">
        <v>408</v>
      </c>
      <c r="F235" s="3" t="s">
        <v>18</v>
      </c>
      <c r="G235" s="3" t="s">
        <v>424</v>
      </c>
      <c r="H235" s="3" t="s">
        <v>18</v>
      </c>
      <c r="I235" s="3" t="s">
        <v>18</v>
      </c>
      <c r="J235" s="3" t="s">
        <v>425</v>
      </c>
      <c r="K235" s="3" t="s">
        <v>18</v>
      </c>
    </row>
    <row r="236" spans="1:11" ht="17.25" customHeight="1" x14ac:dyDescent="0.25">
      <c r="A236" s="3" t="str">
        <f>HYPERLINK("http://dev.cottongen.org/node/778","qSCY.HP-ch7.1")</f>
        <v>qSCY.HP-ch7.1</v>
      </c>
      <c r="B236" s="3" t="s">
        <v>427</v>
      </c>
      <c r="C236" s="3" t="s">
        <v>426</v>
      </c>
      <c r="D236" s="3" t="s">
        <v>428</v>
      </c>
      <c r="E236" s="3" t="s">
        <v>236</v>
      </c>
      <c r="F236" s="3" t="s">
        <v>237</v>
      </c>
      <c r="G236" s="3" t="s">
        <v>18</v>
      </c>
      <c r="H236" s="3" t="s">
        <v>429</v>
      </c>
      <c r="I236" s="3" t="s">
        <v>239</v>
      </c>
      <c r="J236" s="3">
        <v>-6.92</v>
      </c>
      <c r="K236" s="3">
        <v>0.22</v>
      </c>
    </row>
    <row r="237" spans="1:11" ht="17.25" customHeight="1" x14ac:dyDescent="0.25">
      <c r="A237" s="3" t="str">
        <f>HYPERLINK("http://dev.cottongen.org/node/779","qSCY.HP-ch7.2")</f>
        <v>qSCY.HP-ch7.2</v>
      </c>
      <c r="B237" s="3" t="s">
        <v>427</v>
      </c>
      <c r="C237" s="3" t="s">
        <v>430</v>
      </c>
      <c r="D237" s="3" t="s">
        <v>428</v>
      </c>
      <c r="E237" s="3" t="s">
        <v>236</v>
      </c>
      <c r="F237" s="3" t="s">
        <v>237</v>
      </c>
      <c r="G237" s="3" t="s">
        <v>18</v>
      </c>
      <c r="H237" s="3" t="s">
        <v>431</v>
      </c>
      <c r="I237" s="3" t="s">
        <v>239</v>
      </c>
      <c r="J237" s="3">
        <v>-3.32</v>
      </c>
      <c r="K237" s="3">
        <v>0.39</v>
      </c>
    </row>
    <row r="238" spans="1:11" ht="17.25" customHeight="1" x14ac:dyDescent="0.25">
      <c r="A238" s="3" t="str">
        <f>HYPERLINK("http://dev.cottongen.org/node/780","qSCY.HP-ch7.3")</f>
        <v>qSCY.HP-ch7.3</v>
      </c>
      <c r="B238" s="3" t="s">
        <v>427</v>
      </c>
      <c r="C238" s="3" t="s">
        <v>432</v>
      </c>
      <c r="D238" s="3" t="s">
        <v>428</v>
      </c>
      <c r="E238" s="3" t="s">
        <v>236</v>
      </c>
      <c r="F238" s="3" t="s">
        <v>237</v>
      </c>
      <c r="G238" s="3" t="s">
        <v>18</v>
      </c>
      <c r="H238" s="3" t="s">
        <v>433</v>
      </c>
      <c r="I238" s="3" t="s">
        <v>239</v>
      </c>
      <c r="J238" s="3">
        <v>-0.93</v>
      </c>
      <c r="K238" s="3">
        <v>0.159</v>
      </c>
    </row>
    <row r="239" spans="1:11" ht="17.25" customHeight="1" x14ac:dyDescent="0.25">
      <c r="A239" s="3" t="str">
        <f>HYPERLINK("http://dev.cottongen.org/node/781","qSCY.HP-ch21")</f>
        <v>qSCY.HP-ch21</v>
      </c>
      <c r="B239" s="3" t="s">
        <v>427</v>
      </c>
      <c r="C239" s="3" t="s">
        <v>434</v>
      </c>
      <c r="D239" s="3" t="s">
        <v>428</v>
      </c>
      <c r="E239" s="3" t="s">
        <v>236</v>
      </c>
      <c r="F239" s="3" t="s">
        <v>237</v>
      </c>
      <c r="G239" s="3" t="s">
        <v>18</v>
      </c>
      <c r="H239" s="3" t="s">
        <v>435</v>
      </c>
      <c r="I239" s="3" t="s">
        <v>239</v>
      </c>
      <c r="J239" s="3">
        <v>-0.17</v>
      </c>
      <c r="K239" s="3">
        <v>0.20200000000000001</v>
      </c>
    </row>
    <row r="240" spans="1:11" ht="17.25" customHeight="1" x14ac:dyDescent="0.25">
      <c r="A240" s="3" t="str">
        <f>HYPERLINK("http://dev.cottongen.org/node/782","qSCY.7T-ch24.e1")</f>
        <v>qSCY.7T-ch24.e1</v>
      </c>
      <c r="B240" s="3" t="s">
        <v>427</v>
      </c>
      <c r="C240" s="3" t="s">
        <v>436</v>
      </c>
      <c r="D240" s="3" t="s">
        <v>428</v>
      </c>
      <c r="E240" s="3" t="s">
        <v>52</v>
      </c>
      <c r="F240" s="3" t="s">
        <v>18</v>
      </c>
      <c r="G240" s="3" t="s">
        <v>18</v>
      </c>
      <c r="H240" s="3" t="s">
        <v>437</v>
      </c>
      <c r="I240" s="3" t="s">
        <v>18</v>
      </c>
      <c r="J240" s="3" t="s">
        <v>18</v>
      </c>
      <c r="K240" s="3">
        <v>12.6</v>
      </c>
    </row>
    <row r="241" spans="1:11" ht="17.25" customHeight="1" x14ac:dyDescent="0.25">
      <c r="A241" s="3" t="str">
        <f>HYPERLINK("http://dev.cottongen.org/node/783","qSCY.7T-ch24.e2")</f>
        <v>qSCY.7T-ch24.e2</v>
      </c>
      <c r="B241" s="3" t="s">
        <v>427</v>
      </c>
      <c r="C241" s="3" t="s">
        <v>438</v>
      </c>
      <c r="D241" s="3" t="s">
        <v>428</v>
      </c>
      <c r="E241" s="3" t="s">
        <v>52</v>
      </c>
      <c r="F241" s="3" t="s">
        <v>18</v>
      </c>
      <c r="G241" s="3" t="s">
        <v>18</v>
      </c>
      <c r="H241" s="3" t="s">
        <v>65</v>
      </c>
      <c r="I241" s="3" t="s">
        <v>18</v>
      </c>
      <c r="J241" s="3" t="s">
        <v>18</v>
      </c>
      <c r="K241" s="3">
        <v>20.07</v>
      </c>
    </row>
    <row r="242" spans="1:11" ht="17.25" customHeight="1" x14ac:dyDescent="0.25">
      <c r="A242" s="3" t="str">
        <f>HYPERLINK("http://dev.cottongen.org/node/784","qSI.HP-ch8")</f>
        <v>qSI.HP-ch8</v>
      </c>
      <c r="B242" s="3" t="s">
        <v>440</v>
      </c>
      <c r="C242" s="3" t="s">
        <v>439</v>
      </c>
      <c r="D242" s="3" t="s">
        <v>441</v>
      </c>
      <c r="E242" s="3" t="s">
        <v>236</v>
      </c>
      <c r="F242" s="3" t="s">
        <v>237</v>
      </c>
      <c r="G242" s="3" t="s">
        <v>18</v>
      </c>
      <c r="H242" s="3" t="s">
        <v>238</v>
      </c>
      <c r="I242" s="3" t="s">
        <v>239</v>
      </c>
      <c r="J242" s="3">
        <v>-1.51</v>
      </c>
      <c r="K242" s="3">
        <v>0.34300000000000003</v>
      </c>
    </row>
    <row r="243" spans="1:11" ht="17.25" customHeight="1" x14ac:dyDescent="0.25">
      <c r="A243" s="3" t="str">
        <f>HYPERLINK("http://dev.cottongen.org/node/785","qSI.HP-ch11")</f>
        <v>qSI.HP-ch11</v>
      </c>
      <c r="B243" s="3" t="s">
        <v>440</v>
      </c>
      <c r="C243" s="3" t="s">
        <v>442</v>
      </c>
      <c r="D243" s="3" t="s">
        <v>441</v>
      </c>
      <c r="E243" s="3" t="s">
        <v>236</v>
      </c>
      <c r="F243" s="3" t="s">
        <v>237</v>
      </c>
      <c r="G243" s="3" t="s">
        <v>18</v>
      </c>
      <c r="H243" s="3" t="s">
        <v>443</v>
      </c>
      <c r="I243" s="3" t="s">
        <v>239</v>
      </c>
      <c r="J243" s="3">
        <v>-0.9</v>
      </c>
      <c r="K243" s="3">
        <v>0.29099999999999998</v>
      </c>
    </row>
    <row r="244" spans="1:11" ht="17.25" customHeight="1" x14ac:dyDescent="0.25">
      <c r="A244" s="3" t="str">
        <f>HYPERLINK("http://dev.cottongen.org/node/786","qSI.HP-ch1")</f>
        <v>qSI.HP-ch1</v>
      </c>
      <c r="B244" s="3" t="s">
        <v>440</v>
      </c>
      <c r="C244" s="3" t="s">
        <v>444</v>
      </c>
      <c r="D244" s="3" t="s">
        <v>441</v>
      </c>
      <c r="E244" s="3" t="s">
        <v>236</v>
      </c>
      <c r="F244" s="3" t="s">
        <v>237</v>
      </c>
      <c r="G244" s="3" t="s">
        <v>18</v>
      </c>
      <c r="H244" s="3" t="s">
        <v>445</v>
      </c>
      <c r="I244" s="3" t="s">
        <v>239</v>
      </c>
      <c r="J244" s="3">
        <v>-2.88</v>
      </c>
      <c r="K244" s="3">
        <v>0.188</v>
      </c>
    </row>
    <row r="245" spans="1:11" ht="17.25" customHeight="1" x14ac:dyDescent="0.25">
      <c r="A245" s="3" t="str">
        <f>HYPERLINK("http://dev.cottongen.org/node/787","qSI.HP-ch6")</f>
        <v>qSI.HP-ch6</v>
      </c>
      <c r="B245" s="3" t="s">
        <v>440</v>
      </c>
      <c r="C245" s="3" t="s">
        <v>446</v>
      </c>
      <c r="D245" s="3" t="s">
        <v>441</v>
      </c>
      <c r="E245" s="3" t="s">
        <v>236</v>
      </c>
      <c r="F245" s="3" t="s">
        <v>237</v>
      </c>
      <c r="G245" s="3" t="s">
        <v>18</v>
      </c>
      <c r="H245" s="3" t="s">
        <v>447</v>
      </c>
      <c r="I245" s="3" t="s">
        <v>239</v>
      </c>
      <c r="J245" s="3">
        <v>-0.79</v>
      </c>
      <c r="K245" s="3">
        <v>0.38500000000000001</v>
      </c>
    </row>
    <row r="246" spans="1:11" ht="17.25" customHeight="1" x14ac:dyDescent="0.25">
      <c r="A246" s="3" t="str">
        <f>HYPERLINK("http://dev.cottongen.org/node/788","qSI.HP-ch7")</f>
        <v>qSI.HP-ch7</v>
      </c>
      <c r="B246" s="3" t="s">
        <v>440</v>
      </c>
      <c r="C246" s="3" t="s">
        <v>448</v>
      </c>
      <c r="D246" s="3" t="s">
        <v>441</v>
      </c>
      <c r="E246" s="3" t="s">
        <v>236</v>
      </c>
      <c r="F246" s="3" t="s">
        <v>237</v>
      </c>
      <c r="G246" s="3" t="s">
        <v>18</v>
      </c>
      <c r="H246" s="3" t="s">
        <v>449</v>
      </c>
      <c r="I246" s="3" t="s">
        <v>239</v>
      </c>
      <c r="J246" s="3">
        <v>-1.98</v>
      </c>
      <c r="K246" s="3">
        <v>0.24</v>
      </c>
    </row>
    <row r="247" spans="1:11" ht="17.25" customHeight="1" x14ac:dyDescent="0.25">
      <c r="A247" s="3" t="str">
        <f>HYPERLINK("http://dev.cottongen.org/node/789","qSI.HP-ch23")</f>
        <v>qSI.HP-ch23</v>
      </c>
      <c r="B247" s="3" t="s">
        <v>440</v>
      </c>
      <c r="C247" s="3" t="s">
        <v>450</v>
      </c>
      <c r="D247" s="3" t="s">
        <v>441</v>
      </c>
      <c r="E247" s="3" t="s">
        <v>236</v>
      </c>
      <c r="F247" s="3" t="s">
        <v>237</v>
      </c>
      <c r="G247" s="3" t="s">
        <v>18</v>
      </c>
      <c r="H247" s="3" t="s">
        <v>297</v>
      </c>
      <c r="I247" s="3" t="s">
        <v>239</v>
      </c>
      <c r="J247" s="3">
        <v>-0.22</v>
      </c>
      <c r="K247" s="3">
        <v>0.38100000000000001</v>
      </c>
    </row>
    <row r="248" spans="1:11" ht="17.25" customHeight="1" x14ac:dyDescent="0.25">
      <c r="A248" s="3" t="str">
        <f>HYPERLINK("http://dev.cottongen.org/node/790","qSI.HP-ch25")</f>
        <v>qSI.HP-ch25</v>
      </c>
      <c r="B248" s="3" t="s">
        <v>440</v>
      </c>
      <c r="C248" s="3" t="s">
        <v>451</v>
      </c>
      <c r="D248" s="3" t="s">
        <v>441</v>
      </c>
      <c r="E248" s="3" t="s">
        <v>236</v>
      </c>
      <c r="F248" s="3" t="s">
        <v>237</v>
      </c>
      <c r="G248" s="3" t="s">
        <v>18</v>
      </c>
      <c r="H248" s="3" t="s">
        <v>452</v>
      </c>
      <c r="I248" s="3" t="s">
        <v>239</v>
      </c>
      <c r="J248" s="3">
        <v>-2.88</v>
      </c>
      <c r="K248" s="3">
        <v>0.20599999999999999</v>
      </c>
    </row>
    <row r="249" spans="1:11" ht="17.25" customHeight="1" x14ac:dyDescent="0.25">
      <c r="A249" s="3" t="str">
        <f>HYPERLINK("http://dev.cottongen.org/node/791","qSI.HP-ch26")</f>
        <v>qSI.HP-ch26</v>
      </c>
      <c r="B249" s="3" t="s">
        <v>440</v>
      </c>
      <c r="C249" s="3" t="s">
        <v>453</v>
      </c>
      <c r="D249" s="3" t="s">
        <v>441</v>
      </c>
      <c r="E249" s="3" t="s">
        <v>236</v>
      </c>
      <c r="F249" s="3" t="s">
        <v>237</v>
      </c>
      <c r="G249" s="3" t="s">
        <v>18</v>
      </c>
      <c r="H249" s="3" t="s">
        <v>341</v>
      </c>
      <c r="I249" s="3" t="s">
        <v>239</v>
      </c>
      <c r="J249" s="3">
        <v>-0.36</v>
      </c>
      <c r="K249" s="3">
        <v>0.113</v>
      </c>
    </row>
    <row r="250" spans="1:11" ht="17.25" customHeight="1" x14ac:dyDescent="0.25">
      <c r="A250" s="3" t="str">
        <f>HYPERLINK("http://dev.cottongen.org/node/792","qSI.7T-ch23.e1")</f>
        <v>qSI.7T-ch23.e1</v>
      </c>
      <c r="B250" s="3" t="s">
        <v>440</v>
      </c>
      <c r="C250" s="3" t="s">
        <v>454</v>
      </c>
      <c r="D250" s="3" t="s">
        <v>441</v>
      </c>
      <c r="E250" s="3" t="s">
        <v>52</v>
      </c>
      <c r="F250" s="3" t="s">
        <v>53</v>
      </c>
      <c r="G250" s="3" t="s">
        <v>18</v>
      </c>
      <c r="H250" s="3" t="s">
        <v>61</v>
      </c>
      <c r="I250" s="3" t="s">
        <v>55</v>
      </c>
      <c r="J250" s="3" t="s">
        <v>18</v>
      </c>
      <c r="K250" s="3">
        <v>5.07</v>
      </c>
    </row>
    <row r="251" spans="1:11" ht="17.25" customHeight="1" x14ac:dyDescent="0.25">
      <c r="A251" s="3" t="str">
        <f>HYPERLINK("http://dev.cottongen.org/node/793","qSI.7T-ch23.e2")</f>
        <v>qSI.7T-ch23.e2</v>
      </c>
      <c r="B251" s="3" t="s">
        <v>440</v>
      </c>
      <c r="C251" s="3" t="s">
        <v>455</v>
      </c>
      <c r="D251" s="3" t="s">
        <v>441</v>
      </c>
      <c r="E251" s="3" t="s">
        <v>52</v>
      </c>
      <c r="F251" s="3" t="s">
        <v>53</v>
      </c>
      <c r="G251" s="3" t="s">
        <v>18</v>
      </c>
      <c r="H251" s="3" t="s">
        <v>61</v>
      </c>
      <c r="I251" s="3" t="s">
        <v>55</v>
      </c>
      <c r="J251" s="3" t="s">
        <v>18</v>
      </c>
      <c r="K251" s="3">
        <v>5.54</v>
      </c>
    </row>
    <row r="252" spans="1:11" ht="17.25" customHeight="1" x14ac:dyDescent="0.25">
      <c r="A252" s="3" t="str">
        <f>HYPERLINK("http://dev.cottongen.org/node/794","qSI.7T-ch24.e1")</f>
        <v>qSI.7T-ch24.e1</v>
      </c>
      <c r="B252" s="3" t="s">
        <v>440</v>
      </c>
      <c r="C252" s="3" t="s">
        <v>456</v>
      </c>
      <c r="D252" s="3" t="s">
        <v>441</v>
      </c>
      <c r="E252" s="3" t="s">
        <v>52</v>
      </c>
      <c r="F252" s="3" t="s">
        <v>53</v>
      </c>
      <c r="G252" s="3" t="s">
        <v>18</v>
      </c>
      <c r="H252" s="3" t="s">
        <v>65</v>
      </c>
      <c r="I252" s="3" t="s">
        <v>55</v>
      </c>
      <c r="J252" s="3" t="s">
        <v>18</v>
      </c>
      <c r="K252" s="3">
        <v>16.25</v>
      </c>
    </row>
    <row r="253" spans="1:11" ht="17.25" customHeight="1" x14ac:dyDescent="0.25">
      <c r="A253" s="3" t="str">
        <f>HYPERLINK("http://dev.cottongen.org/node/795","qSI.7T-ch24.e2")</f>
        <v>qSI.7T-ch24.e2</v>
      </c>
      <c r="B253" s="3" t="s">
        <v>440</v>
      </c>
      <c r="C253" s="3" t="s">
        <v>457</v>
      </c>
      <c r="D253" s="3" t="s">
        <v>441</v>
      </c>
      <c r="E253" s="3" t="s">
        <v>52</v>
      </c>
      <c r="F253" s="3" t="s">
        <v>53</v>
      </c>
      <c r="G253" s="3" t="s">
        <v>18</v>
      </c>
      <c r="H253" s="3" t="s">
        <v>65</v>
      </c>
      <c r="I253" s="3" t="s">
        <v>55</v>
      </c>
      <c r="J253" s="3" t="s">
        <v>18</v>
      </c>
      <c r="K253" s="3">
        <v>15.25</v>
      </c>
    </row>
    <row r="254" spans="1:11" ht="17.25" customHeight="1" x14ac:dyDescent="0.25">
      <c r="A254" s="3" t="str">
        <f>HYPERLINK("http://dev.cottongen.org/node/796","qSI.7T-ch25.e1")</f>
        <v>qSI.7T-ch25.e1</v>
      </c>
      <c r="B254" s="3" t="s">
        <v>440</v>
      </c>
      <c r="C254" s="3" t="s">
        <v>458</v>
      </c>
      <c r="D254" s="3" t="s">
        <v>441</v>
      </c>
      <c r="E254" s="3" t="s">
        <v>52</v>
      </c>
      <c r="F254" s="3" t="s">
        <v>53</v>
      </c>
      <c r="G254" s="3" t="s">
        <v>18</v>
      </c>
      <c r="H254" s="3" t="s">
        <v>303</v>
      </c>
      <c r="I254" s="3" t="s">
        <v>55</v>
      </c>
      <c r="J254" s="3" t="s">
        <v>18</v>
      </c>
      <c r="K254" s="3">
        <v>3.45</v>
      </c>
    </row>
    <row r="255" spans="1:11" ht="17.25" customHeight="1" x14ac:dyDescent="0.25">
      <c r="A255" s="3" t="str">
        <f>HYPERLINK("http://dev.cottongen.org/node/797","qSI.7T-ch25.e2")</f>
        <v>qSI.7T-ch25.e2</v>
      </c>
      <c r="B255" s="3" t="s">
        <v>440</v>
      </c>
      <c r="C255" s="3" t="s">
        <v>459</v>
      </c>
      <c r="D255" s="3" t="s">
        <v>441</v>
      </c>
      <c r="E255" s="3" t="s">
        <v>52</v>
      </c>
      <c r="F255" s="3" t="s">
        <v>53</v>
      </c>
      <c r="G255" s="3" t="s">
        <v>18</v>
      </c>
      <c r="H255" s="3" t="s">
        <v>303</v>
      </c>
      <c r="I255" s="3" t="s">
        <v>55</v>
      </c>
      <c r="J255" s="3" t="s">
        <v>18</v>
      </c>
      <c r="K255" s="3">
        <v>3.89</v>
      </c>
    </row>
    <row r="256" spans="1:11" ht="17.25" customHeight="1" x14ac:dyDescent="0.25">
      <c r="A256" s="3" t="str">
        <f>HYPERLINK("http://dev.cottongen.org/node/798","qSI.7T-lgU03.e1")</f>
        <v>qSI.7T-lgU03.e1</v>
      </c>
      <c r="B256" s="3" t="s">
        <v>440</v>
      </c>
      <c r="C256" s="3" t="s">
        <v>460</v>
      </c>
      <c r="D256" s="3" t="s">
        <v>441</v>
      </c>
      <c r="E256" s="3" t="s">
        <v>52</v>
      </c>
      <c r="F256" s="3" t="s">
        <v>53</v>
      </c>
      <c r="G256" s="3" t="s">
        <v>18</v>
      </c>
      <c r="H256" s="3" t="s">
        <v>151</v>
      </c>
      <c r="I256" s="3" t="s">
        <v>55</v>
      </c>
      <c r="J256" s="3" t="s">
        <v>18</v>
      </c>
      <c r="K256" s="3">
        <v>14.63</v>
      </c>
    </row>
    <row r="257" spans="1:11" ht="17.25" customHeight="1" x14ac:dyDescent="0.25">
      <c r="A257" s="3" t="str">
        <f>HYPERLINK("http://dev.cottongen.org/node/799","qSI.7T-lgU03.e2")</f>
        <v>qSI.7T-lgU03.e2</v>
      </c>
      <c r="B257" s="3" t="s">
        <v>440</v>
      </c>
      <c r="C257" s="3" t="s">
        <v>461</v>
      </c>
      <c r="D257" s="3" t="s">
        <v>441</v>
      </c>
      <c r="E257" s="3" t="s">
        <v>52</v>
      </c>
      <c r="F257" s="3" t="s">
        <v>53</v>
      </c>
      <c r="G257" s="3" t="s">
        <v>18</v>
      </c>
      <c r="H257" s="3" t="s">
        <v>151</v>
      </c>
      <c r="I257" s="3" t="s">
        <v>55</v>
      </c>
      <c r="J257" s="3" t="s">
        <v>18</v>
      </c>
      <c r="K257" s="3">
        <v>7.17</v>
      </c>
    </row>
    <row r="258" spans="1:11" ht="17.25" customHeight="1" x14ac:dyDescent="0.25">
      <c r="A258" s="3" t="str">
        <f>HYPERLINK("http://dev.cottongen.org/node/800","qSPB.HP-ch8")</f>
        <v>qSPB.HP-ch8</v>
      </c>
      <c r="B258" s="3" t="s">
        <v>463</v>
      </c>
      <c r="C258" s="3" t="s">
        <v>462</v>
      </c>
      <c r="D258" s="3" t="s">
        <v>464</v>
      </c>
      <c r="E258" s="3" t="s">
        <v>236</v>
      </c>
      <c r="F258" s="3" t="s">
        <v>18</v>
      </c>
      <c r="G258" s="3" t="s">
        <v>18</v>
      </c>
      <c r="H258" s="3" t="s">
        <v>465</v>
      </c>
      <c r="I258" s="3" t="s">
        <v>18</v>
      </c>
      <c r="J258" s="3">
        <v>0.55000000000000004</v>
      </c>
      <c r="K258" s="3">
        <v>0.38100000000000001</v>
      </c>
    </row>
    <row r="259" spans="1:11" ht="17.25" customHeight="1" x14ac:dyDescent="0.25">
      <c r="A259" s="3" t="str">
        <f>HYPERLINK("http://dev.cottongen.org/node/801","qSPB.HP-ch11.1")</f>
        <v>qSPB.HP-ch11.1</v>
      </c>
      <c r="B259" s="3" t="s">
        <v>463</v>
      </c>
      <c r="C259" s="3" t="s">
        <v>466</v>
      </c>
      <c r="D259" s="3" t="s">
        <v>464</v>
      </c>
      <c r="E259" s="3" t="s">
        <v>236</v>
      </c>
      <c r="F259" s="3" t="s">
        <v>18</v>
      </c>
      <c r="G259" s="3" t="s">
        <v>18</v>
      </c>
      <c r="H259" s="3" t="s">
        <v>467</v>
      </c>
      <c r="I259" s="3" t="s">
        <v>18</v>
      </c>
      <c r="J259" s="3">
        <v>-1.0900000000000001</v>
      </c>
      <c r="K259" s="3">
        <v>0.183</v>
      </c>
    </row>
    <row r="260" spans="1:11" ht="17.25" customHeight="1" x14ac:dyDescent="0.25">
      <c r="A260" s="3" t="str">
        <f>HYPERLINK("http://dev.cottongen.org/node/802","qSPB.HP-ch11.2")</f>
        <v>qSPB.HP-ch11.2</v>
      </c>
      <c r="B260" s="3" t="s">
        <v>463</v>
      </c>
      <c r="C260" s="3" t="s">
        <v>468</v>
      </c>
      <c r="D260" s="3" t="s">
        <v>464</v>
      </c>
      <c r="E260" s="3" t="s">
        <v>236</v>
      </c>
      <c r="F260" s="3" t="s">
        <v>18</v>
      </c>
      <c r="G260" s="3" t="s">
        <v>18</v>
      </c>
      <c r="H260" s="3" t="s">
        <v>469</v>
      </c>
      <c r="I260" s="3" t="s">
        <v>18</v>
      </c>
      <c r="J260" s="3">
        <v>-2.64</v>
      </c>
      <c r="K260" s="3">
        <v>0.35499999999999998</v>
      </c>
    </row>
    <row r="261" spans="1:11" ht="17.25" customHeight="1" x14ac:dyDescent="0.25">
      <c r="A261" s="3" t="str">
        <f>HYPERLINK("http://dev.cottongen.org/node/803","qSPB.HP-ch3.1")</f>
        <v>qSPB.HP-ch3.1</v>
      </c>
      <c r="B261" s="3" t="s">
        <v>463</v>
      </c>
      <c r="C261" s="3" t="s">
        <v>470</v>
      </c>
      <c r="D261" s="3" t="s">
        <v>464</v>
      </c>
      <c r="E261" s="3" t="s">
        <v>236</v>
      </c>
      <c r="F261" s="3" t="s">
        <v>18</v>
      </c>
      <c r="G261" s="3" t="s">
        <v>18</v>
      </c>
      <c r="H261" s="3" t="s">
        <v>471</v>
      </c>
      <c r="I261" s="3" t="s">
        <v>18</v>
      </c>
      <c r="J261" s="3">
        <v>6.57</v>
      </c>
      <c r="K261" s="3">
        <v>0.29599999999999999</v>
      </c>
    </row>
    <row r="262" spans="1:11" ht="17.25" customHeight="1" x14ac:dyDescent="0.25">
      <c r="A262" s="3" t="str">
        <f>HYPERLINK("http://dev.cottongen.org/node/804","qSPB.HP-ch3.2")</f>
        <v>qSPB.HP-ch3.2</v>
      </c>
      <c r="B262" s="3" t="s">
        <v>463</v>
      </c>
      <c r="C262" s="3" t="s">
        <v>472</v>
      </c>
      <c r="D262" s="3" t="s">
        <v>464</v>
      </c>
      <c r="E262" s="3" t="s">
        <v>236</v>
      </c>
      <c r="F262" s="3" t="s">
        <v>18</v>
      </c>
      <c r="G262" s="3" t="s">
        <v>18</v>
      </c>
      <c r="H262" s="3" t="s">
        <v>473</v>
      </c>
      <c r="I262" s="3" t="s">
        <v>18</v>
      </c>
      <c r="J262" s="3">
        <v>-1.65</v>
      </c>
      <c r="K262" s="3">
        <v>0.25800000000000001</v>
      </c>
    </row>
    <row r="263" spans="1:11" ht="17.25" customHeight="1" x14ac:dyDescent="0.25">
      <c r="A263" s="3" t="str">
        <f>HYPERLINK("http://dev.cottongen.org/node/805","qSPB.HP-ch5")</f>
        <v>qSPB.HP-ch5</v>
      </c>
      <c r="B263" s="3" t="s">
        <v>463</v>
      </c>
      <c r="C263" s="3" t="s">
        <v>474</v>
      </c>
      <c r="D263" s="3" t="s">
        <v>464</v>
      </c>
      <c r="E263" s="3" t="s">
        <v>236</v>
      </c>
      <c r="F263" s="3" t="s">
        <v>18</v>
      </c>
      <c r="G263" s="3" t="s">
        <v>18</v>
      </c>
      <c r="H263" s="3" t="s">
        <v>475</v>
      </c>
      <c r="I263" s="3" t="s">
        <v>18</v>
      </c>
      <c r="J263" s="3">
        <v>-0.5</v>
      </c>
      <c r="K263" s="3">
        <v>0.19500000000000001</v>
      </c>
    </row>
    <row r="264" spans="1:11" ht="17.25" customHeight="1" x14ac:dyDescent="0.25">
      <c r="A264" s="3" t="str">
        <f>HYPERLINK("http://dev.cottongen.org/node/806","qSPB.HP-ch14")</f>
        <v>qSPB.HP-ch14</v>
      </c>
      <c r="B264" s="3" t="s">
        <v>463</v>
      </c>
      <c r="C264" s="3" t="s">
        <v>476</v>
      </c>
      <c r="D264" s="3" t="s">
        <v>464</v>
      </c>
      <c r="E264" s="3" t="s">
        <v>236</v>
      </c>
      <c r="F264" s="3" t="s">
        <v>18</v>
      </c>
      <c r="G264" s="3" t="s">
        <v>18</v>
      </c>
      <c r="H264" s="3" t="s">
        <v>477</v>
      </c>
      <c r="I264" s="3" t="s">
        <v>18</v>
      </c>
      <c r="J264" s="3">
        <v>8.5299999999999994</v>
      </c>
      <c r="K264" s="3">
        <v>0.38100000000000001</v>
      </c>
    </row>
    <row r="265" spans="1:11" ht="17.25" customHeight="1" x14ac:dyDescent="0.25">
      <c r="A265" s="3" t="str">
        <f>HYPERLINK("http://dev.cottongen.org/node/807","qSPB.HP-ch18")</f>
        <v>qSPB.HP-ch18</v>
      </c>
      <c r="B265" s="3" t="s">
        <v>463</v>
      </c>
      <c r="C265" s="3" t="s">
        <v>478</v>
      </c>
      <c r="D265" s="3" t="s">
        <v>464</v>
      </c>
      <c r="E265" s="3" t="s">
        <v>236</v>
      </c>
      <c r="F265" s="3" t="s">
        <v>18</v>
      </c>
      <c r="G265" s="3" t="s">
        <v>18</v>
      </c>
      <c r="H265" s="3" t="s">
        <v>479</v>
      </c>
      <c r="I265" s="3" t="s">
        <v>18</v>
      </c>
      <c r="J265" s="3">
        <v>0.13</v>
      </c>
      <c r="K265" s="3">
        <v>0.223</v>
      </c>
    </row>
    <row r="266" spans="1:11" ht="17.25" customHeight="1" x14ac:dyDescent="0.25">
      <c r="A266" s="3" t="str">
        <f>HYPERLINK("http://dev.cottongen.org/node/808","qSPB.HP-ch20")</f>
        <v>qSPB.HP-ch20</v>
      </c>
      <c r="B266" s="3" t="s">
        <v>463</v>
      </c>
      <c r="C266" s="3" t="s">
        <v>480</v>
      </c>
      <c r="D266" s="3" t="s">
        <v>464</v>
      </c>
      <c r="E266" s="3" t="s">
        <v>236</v>
      </c>
      <c r="F266" s="3" t="s">
        <v>18</v>
      </c>
      <c r="G266" s="3" t="s">
        <v>18</v>
      </c>
      <c r="H266" s="3" t="s">
        <v>481</v>
      </c>
      <c r="I266" s="3" t="s">
        <v>18</v>
      </c>
      <c r="J266" s="3">
        <v>-0.02</v>
      </c>
      <c r="K266" s="3">
        <v>0.26700000000000002</v>
      </c>
    </row>
    <row r="267" spans="1:11" ht="17.25" customHeight="1" x14ac:dyDescent="0.25">
      <c r="A267" s="3" t="str">
        <f>HYPERLINK("http://dev.cottongen.org/node/809","qDTL.PE-ch6")</f>
        <v>qDTL.PE-ch6</v>
      </c>
      <c r="B267" s="3" t="s">
        <v>483</v>
      </c>
      <c r="C267" s="3" t="s">
        <v>482</v>
      </c>
      <c r="D267" s="3" t="s">
        <v>484</v>
      </c>
      <c r="E267" s="3" t="s">
        <v>485</v>
      </c>
      <c r="F267" s="3" t="s">
        <v>409</v>
      </c>
      <c r="G267" s="3" t="s">
        <v>18</v>
      </c>
      <c r="H267" s="3" t="s">
        <v>18</v>
      </c>
      <c r="I267" s="3" t="s">
        <v>411</v>
      </c>
      <c r="J267" s="3">
        <v>-1.3</v>
      </c>
      <c r="K267" s="3" t="s">
        <v>18</v>
      </c>
    </row>
    <row r="268" spans="1:11" ht="17.25" customHeight="1" x14ac:dyDescent="0.25">
      <c r="A268" s="3" t="str">
        <f>HYPERLINK("http://dev.cottongen.org/node/810","qTDML.PE-ch1")</f>
        <v>qTDML.PE-ch1</v>
      </c>
      <c r="B268" s="3" t="s">
        <v>483</v>
      </c>
      <c r="C268" s="3" t="s">
        <v>486</v>
      </c>
      <c r="D268" s="3" t="s">
        <v>487</v>
      </c>
      <c r="E268" s="3" t="s">
        <v>485</v>
      </c>
      <c r="F268" s="3" t="s">
        <v>409</v>
      </c>
      <c r="G268" s="3" t="s">
        <v>18</v>
      </c>
      <c r="H268" s="3" t="s">
        <v>18</v>
      </c>
      <c r="I268" s="3" t="s">
        <v>411</v>
      </c>
      <c r="J268" s="3">
        <v>-8.1999999999999993</v>
      </c>
      <c r="K268" s="3" t="s">
        <v>18</v>
      </c>
    </row>
    <row r="269" spans="1:11" ht="17.25" customHeight="1" x14ac:dyDescent="0.25">
      <c r="A269" s="3" t="str">
        <f>HYPERLINK("http://dev.cottongen.org/node/811","qTDML.PE-ch25")</f>
        <v>qTDML.PE-ch25</v>
      </c>
      <c r="B269" s="3" t="s">
        <v>483</v>
      </c>
      <c r="C269" s="3" t="s">
        <v>488</v>
      </c>
      <c r="D269" s="3" t="s">
        <v>487</v>
      </c>
      <c r="E269" s="3" t="s">
        <v>485</v>
      </c>
      <c r="F269" s="3" t="s">
        <v>409</v>
      </c>
      <c r="G269" s="3" t="s">
        <v>18</v>
      </c>
      <c r="H269" s="3" t="s">
        <v>18</v>
      </c>
      <c r="I269" s="3" t="s">
        <v>411</v>
      </c>
      <c r="J269" s="3">
        <v>-2.2000000000000002</v>
      </c>
      <c r="K269" s="3" t="s">
        <v>18</v>
      </c>
    </row>
    <row r="270" spans="1:11" ht="17.25" customHeight="1" x14ac:dyDescent="0.25">
      <c r="A270" s="3" t="str">
        <f>HYPERLINK("http://dev.cottongen.org/node/812","qTDML.PE-ch6")</f>
        <v>qTDML.PE-ch6</v>
      </c>
      <c r="B270" s="3" t="s">
        <v>483</v>
      </c>
      <c r="C270" s="3" t="s">
        <v>489</v>
      </c>
      <c r="D270" s="3" t="s">
        <v>487</v>
      </c>
      <c r="E270" s="3" t="s">
        <v>485</v>
      </c>
      <c r="F270" s="3" t="s">
        <v>409</v>
      </c>
      <c r="G270" s="3" t="s">
        <v>18</v>
      </c>
      <c r="H270" s="3" t="s">
        <v>18</v>
      </c>
      <c r="I270" s="3" t="s">
        <v>411</v>
      </c>
      <c r="J270" s="3">
        <v>0.2</v>
      </c>
      <c r="K270" s="3" t="s">
        <v>18</v>
      </c>
    </row>
    <row r="271" spans="1:11" ht="17.25" customHeight="1" x14ac:dyDescent="0.25">
      <c r="A271" s="3" t="str">
        <f>HYPERLINK("http://dev.cottongen.org/node/813","qDTS.PE-ch23")</f>
        <v>qDTS.PE-ch23</v>
      </c>
      <c r="B271" s="3" t="s">
        <v>483</v>
      </c>
      <c r="C271" s="3" t="s">
        <v>490</v>
      </c>
      <c r="D271" s="3" t="s">
        <v>491</v>
      </c>
      <c r="E271" s="3" t="s">
        <v>485</v>
      </c>
      <c r="F271" s="3" t="s">
        <v>409</v>
      </c>
      <c r="G271" s="3" t="s">
        <v>18</v>
      </c>
      <c r="H271" s="3" t="s">
        <v>18</v>
      </c>
      <c r="I271" s="3" t="s">
        <v>411</v>
      </c>
      <c r="J271" s="3">
        <v>-1</v>
      </c>
      <c r="K271" s="3" t="s">
        <v>18</v>
      </c>
    </row>
    <row r="272" spans="1:11" ht="17.25" customHeight="1" x14ac:dyDescent="0.25">
      <c r="A272" s="3" t="str">
        <f>HYPERLINK("http://dev.cottongen.org/node/814","qTDYL.PE-ch25")</f>
        <v>qTDYL.PE-ch25</v>
      </c>
      <c r="B272" s="3" t="s">
        <v>483</v>
      </c>
      <c r="C272" s="3" t="s">
        <v>492</v>
      </c>
      <c r="D272" s="3" t="s">
        <v>493</v>
      </c>
      <c r="E272" s="3" t="s">
        <v>485</v>
      </c>
      <c r="F272" s="3" t="s">
        <v>409</v>
      </c>
      <c r="G272" s="3" t="s">
        <v>18</v>
      </c>
      <c r="H272" s="3" t="s">
        <v>18</v>
      </c>
      <c r="I272" s="3" t="s">
        <v>411</v>
      </c>
      <c r="J272" s="3">
        <v>-4.2</v>
      </c>
      <c r="K272" s="3" t="s">
        <v>18</v>
      </c>
    </row>
    <row r="273" spans="1:11" ht="17.25" customHeight="1" x14ac:dyDescent="0.25">
      <c r="A273" s="3" t="str">
        <f>HYPERLINK("http://dev.cottongen.org/node/815","qTDYL.PE-ch6")</f>
        <v>qTDYL.PE-ch6</v>
      </c>
      <c r="B273" s="3" t="s">
        <v>483</v>
      </c>
      <c r="C273" s="3" t="s">
        <v>494</v>
      </c>
      <c r="D273" s="3" t="s">
        <v>493</v>
      </c>
      <c r="E273" s="3" t="s">
        <v>485</v>
      </c>
      <c r="F273" s="3" t="s">
        <v>409</v>
      </c>
      <c r="G273" s="3" t="s">
        <v>18</v>
      </c>
      <c r="H273" s="3" t="s">
        <v>18</v>
      </c>
      <c r="I273" s="3" t="s">
        <v>411</v>
      </c>
      <c r="J273" s="3">
        <v>-1.3</v>
      </c>
      <c r="K273" s="3" t="s">
        <v>18</v>
      </c>
    </row>
    <row r="274" spans="1:11" ht="17.25" customHeight="1" x14ac:dyDescent="0.25">
      <c r="A274" s="3" t="str">
        <f>HYPERLINK("http://dev.cottongen.org/node/816","qTDYL.PE-ch7")</f>
        <v>qTDYL.PE-ch7</v>
      </c>
      <c r="B274" s="3" t="s">
        <v>483</v>
      </c>
      <c r="C274" s="3" t="s">
        <v>495</v>
      </c>
      <c r="D274" s="3" t="s">
        <v>493</v>
      </c>
      <c r="E274" s="3" t="s">
        <v>485</v>
      </c>
      <c r="F274" s="3" t="s">
        <v>409</v>
      </c>
      <c r="G274" s="3" t="s">
        <v>18</v>
      </c>
      <c r="H274" s="3" t="s">
        <v>18</v>
      </c>
      <c r="I274" s="3" t="s">
        <v>411</v>
      </c>
      <c r="J274" s="3">
        <v>19.100000000000001</v>
      </c>
      <c r="K274" s="3" t="s">
        <v>18</v>
      </c>
    </row>
  </sheetData>
  <autoFilter ref="B1:K274">
    <sortState ref="B2:L274">
      <sortCondition ref="B1:B274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qtl_search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DorrieM</dc:creator>
  <cp:lastModifiedBy>lab</cp:lastModifiedBy>
  <dcterms:created xsi:type="dcterms:W3CDTF">2013-08-24T17:31:50Z</dcterms:created>
  <dcterms:modified xsi:type="dcterms:W3CDTF">2013-08-24T17:34:08Z</dcterms:modified>
</cp:coreProperties>
</file>